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240" windowHeight="8115" activeTab="0"/>
  </bookViews>
  <sheets>
    <sheet name="стр.1_4" sheetId="1" r:id="rId1"/>
    <sheet name="стр.5_6" sheetId="2" r:id="rId2"/>
    <sheet name="1.1(211)" sheetId="3" r:id="rId3"/>
    <sheet name="1.2 (266)" sheetId="4" r:id="rId4"/>
    <sheet name="1.3(212,214, 226)" sheetId="5" r:id="rId5"/>
    <sheet name="1.4 (213)" sheetId="6" r:id="rId6"/>
    <sheet name="2.1(290)" sheetId="7" r:id="rId7"/>
    <sheet name="2.2 (290)" sheetId="8" state="hidden" r:id="rId8"/>
    <sheet name="3.1(221)" sheetId="9" r:id="rId9"/>
    <sheet name="3.2(222)" sheetId="10" r:id="rId10"/>
    <sheet name="3.3 (223)" sheetId="11" r:id="rId11"/>
    <sheet name="3.4 (224)" sheetId="12" state="hidden" r:id="rId12"/>
    <sheet name="3.5(225)" sheetId="13" r:id="rId13"/>
    <sheet name="3.6(226-1)" sheetId="14" r:id="rId14"/>
    <sheet name="3.7(226-2)" sheetId="15" r:id="rId15"/>
    <sheet name="3.8(227)" sheetId="16" state="hidden" r:id="rId16"/>
    <sheet name="3.9(228)" sheetId="17" r:id="rId17"/>
    <sheet name="3.10(310)" sheetId="18" r:id="rId18"/>
    <sheet name="3.11(340)" sheetId="19" r:id="rId19"/>
    <sheet name="доходы от оказания услуг суб" sheetId="20" r:id="rId20"/>
    <sheet name="доходы целевые" sheetId="21" r:id="rId21"/>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2">'1.1(211)'!$A$1:$L$54</definedName>
    <definedName name="_xlnm.Print_Area" localSheetId="3">'1.2 (266)'!$A$1:$H$15</definedName>
    <definedName name="_xlnm.Print_Area" localSheetId="4">'1.3(212,214, 226)'!$A$1:$H$20</definedName>
    <definedName name="_xlnm.Print_Area" localSheetId="5">'1.4 (213)'!$A$1:$D$56</definedName>
    <definedName name="_xlnm.Print_Area" localSheetId="6">'2.1(290)'!$A$1:$F$28</definedName>
    <definedName name="_xlnm.Print_Area" localSheetId="7">'2.2 (290)'!$A$1:$F$19</definedName>
    <definedName name="_xlnm.Print_Area" localSheetId="8">'3.1(221)'!$A$1:$G$17</definedName>
    <definedName name="_xlnm.Print_Area" localSheetId="17">'3.10(310)'!$A$1:$F$24</definedName>
    <definedName name="_xlnm.Print_Area" localSheetId="18">'3.11(340)'!$A$1:$H$67</definedName>
    <definedName name="_xlnm.Print_Area" localSheetId="9">'3.2(222)'!$A$1:$G$15</definedName>
    <definedName name="_xlnm.Print_Area" localSheetId="10">'3.3 (223)'!$A$1:$H$22</definedName>
    <definedName name="_xlnm.Print_Area" localSheetId="12">'3.5(225)'!$A$1:$H$26</definedName>
    <definedName name="_xlnm.Print_Area" localSheetId="13">'3.6(226-1)'!$A$1:$F$28</definedName>
    <definedName name="_xlnm.Print_Area" localSheetId="14">'3.7(226-2)'!$A$1:$E$14</definedName>
    <definedName name="_xlnm.Print_Area" localSheetId="16">'3.9(228)'!$A$1:$E$10</definedName>
    <definedName name="_xlnm.Print_Area" localSheetId="19">'доходы от оказания услуг суб'!$A$1:$E$21</definedName>
    <definedName name="_xlnm.Print_Area" localSheetId="20">'доходы целевые'!$A$1:$E$30</definedName>
    <definedName name="_xlnm.Print_Area" localSheetId="0">'стр.1_4'!$A$1:$FE$108</definedName>
    <definedName name="_xlnm.Print_Area" localSheetId="1">'стр.5_6'!$A$1:$FE$45</definedName>
  </definedNames>
  <calcPr fullCalcOnLoad="1"/>
</workbook>
</file>

<file path=xl/sharedStrings.xml><?xml version="1.0" encoding="utf-8"?>
<sst xmlns="http://schemas.openxmlformats.org/spreadsheetml/2006/main" count="1316" uniqueCount="777">
  <si>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</si>
  <si>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</si>
  <si>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</si>
  <si>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</si>
  <si>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</si>
  <si>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</si>
  <si>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</si>
  <si>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</si>
  <si>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</si>
  <si>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</si>
  <si>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</si>
  <si>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</si>
  <si>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</si>
  <si>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</si>
  <si>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</si>
  <si>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</si>
  <si>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</si>
  <si>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</si>
  <si>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</si>
  <si>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</si>
  <si>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</si>
  <si>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</si>
  <si>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</si>
  <si>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</si>
  <si>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</si>
  <si>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</si>
  <si>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</si>
  <si>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</si>
  <si>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</si>
  <si>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</si>
  <si>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</si>
  <si>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</si>
  <si>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</si>
  <si>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</si>
  <si>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</si>
  <si>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</si>
  <si>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</si>
  <si>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</si>
  <si>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</si>
  <si>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</si>
  <si>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</si>
  <si>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</si>
  <si>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</si>
  <si>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</si>
  <si>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</si>
  <si>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</si>
  <si>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</si>
  <si>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</si>
  <si>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</si>
  <si>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</si>
  <si>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</si>
  <si>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</si>
  <si>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</si>
  <si>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</si>
  <si>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</si>
  <si>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</si>
  <si>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</si>
  <si>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</si>
  <si>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</si>
  <si>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</si>
  <si>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</si>
  <si>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</si>
  <si>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</si>
  <si>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</si>
  <si>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</si>
  <si>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</si>
  <si>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</si>
  <si>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</si>
  <si>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</si>
  <si>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</si>
  <si>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</si>
  <si>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</si>
  <si>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</si>
  <si>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</si>
  <si>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</si>
  <si>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</si>
  <si>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</si>
  <si>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</si>
  <si>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</si>
  <si>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</si>
  <si>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</si>
  <si>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</si>
  <si>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</si>
  <si>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</si>
  <si>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</si>
  <si>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</si>
  <si>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</si>
  <si>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</si>
  <si>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</si>
  <si>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</si>
  <si>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</si>
  <si>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</si>
  <si>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</si>
  <si>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</si>
  <si>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</si>
  <si>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</si>
  <si>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</si>
  <si>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</si>
  <si>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</si>
  <si>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</si>
  <si>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131</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</si>
  <si>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</si>
  <si>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</si>
  <si>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</si>
  <si>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</si>
  <si>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</si>
  <si>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</si>
  <si>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</si>
  <si>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</si>
  <si>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</si>
  <si>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340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</si>
  <si>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</si>
  <si>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</si>
  <si>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</si>
  <si>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</si>
  <si>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</si>
  <si>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</si>
  <si>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</si>
  <si>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</si>
  <si>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</si>
  <si>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</si>
  <si>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</si>
  <si>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</si>
  <si>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</si>
  <si>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</si>
  <si>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</si>
  <si>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</si>
  <si>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</si>
  <si>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</si>
  <si>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</si>
  <si>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</si>
  <si>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</si>
  <si>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</si>
  <si>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</si>
  <si>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</si>
  <si>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</si>
  <si>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</si>
  <si>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</si>
  <si>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</si>
  <si>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</si>
  <si>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</si>
  <si>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</si>
  <si>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</si>
  <si>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</si>
  <si>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</si>
  <si>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</si>
  <si>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</si>
  <si>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</si>
  <si>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</si>
  <si>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</si>
  <si>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</si>
  <si>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</si>
  <si>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</si>
  <si>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</si>
  <si>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</si>
  <si>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</si>
  <si>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</si>
  <si>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</si>
  <si>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</si>
  <si>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</si>
  <si>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</si>
  <si>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</si>
  <si>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</si>
  <si>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</si>
  <si>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</si>
  <si>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</si>
  <si>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</si>
  <si>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</si>
  <si>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</si>
  <si>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</si>
  <si>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</si>
  <si>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</si>
  <si>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</si>
  <si>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</si>
  <si>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</si>
  <si>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</si>
  <si>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</si>
  <si>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</si>
  <si>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</si>
  <si>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</si>
  <si>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</si>
  <si>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</si>
  <si>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</si>
  <si>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</si>
  <si>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</si>
  <si>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</si>
  <si>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</si>
  <si>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</si>
  <si>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</si>
  <si>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</si>
  <si>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</si>
  <si>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</si>
  <si>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</si>
  <si>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</si>
  <si>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</si>
  <si>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</si>
  <si>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</si>
  <si>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</si>
  <si>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</si>
  <si>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</si>
  <si>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</si>
  <si>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</si>
  <si>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</si>
  <si>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</si>
  <si>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</si>
  <si>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</si>
  <si>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</si>
  <si>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</si>
  <si>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</si>
  <si>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</si>
  <si>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</si>
  <si>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</si>
  <si>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</si>
  <si>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</si>
  <si>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</si>
  <si>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</si>
  <si>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</si>
  <si>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</si>
  <si>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</si>
  <si>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</si>
  <si>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</si>
  <si>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</si>
  <si>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</si>
  <si>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</si>
  <si>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</si>
  <si>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</si>
  <si>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</si>
  <si>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</si>
  <si>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</si>
  <si>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</si>
  <si>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</si>
  <si>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</si>
  <si>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</si>
  <si>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</si>
  <si>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</si>
  <si>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</si>
  <si>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</si>
  <si>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</si>
  <si>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</si>
  <si>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</si>
  <si>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</si>
  <si>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</si>
  <si>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</si>
  <si>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</si>
  <si>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</si>
  <si>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</si>
  <si>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</si>
  <si>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</si>
  <si>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</si>
  <si>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</si>
  <si>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</si>
  <si>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</si>
  <si>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</si>
  <si>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</si>
  <si>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Приложение № 1</t>
  </si>
  <si>
    <t>к Порядку составления и утверждения плана финансово-хозяйственной деятельности муниципальных  учреждений, утвержденному постановлением администрации муниципального образования Кандалакшский район от ____________________________№_____</t>
  </si>
  <si>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t>
    </r>
  </si>
  <si>
    <r>
      <t>_____</t>
    </r>
    <r>
      <rPr>
        <vertAlign val="superscript"/>
        <sz val="7"/>
        <rFont val="Times New Roman"/>
        <family val="1"/>
      </rPr>
      <t>6</t>
    </r>
    <r>
      <rPr>
        <sz val="7"/>
        <color indexed="9"/>
        <rFont val="Times New Roman"/>
        <family val="1"/>
      </rPr>
      <t>_</t>
    </r>
    <r>
      <rPr>
        <sz val="7"/>
        <rFont val="Times New Roman"/>
        <family val="1"/>
      </rPr>
      <t xml:space="preserve">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t>
    </r>
  </si>
  <si>
    <r>
      <t>_____</t>
    </r>
    <r>
      <rPr>
        <vertAlign val="superscript"/>
        <sz val="7"/>
        <rFont val="Times New Roman"/>
        <family val="1"/>
      </rPr>
      <t>9</t>
    </r>
    <r>
      <rPr>
        <sz val="7"/>
        <color indexed="9"/>
        <rFont val="Times New Roman"/>
        <family val="1"/>
      </rPr>
      <t>_</t>
    </r>
    <r>
      <rPr>
        <sz val="7"/>
        <rFont val="Times New Roman"/>
        <family val="1"/>
      </rPr>
      <t xml:space="preserve">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t>
    </r>
  </si>
  <si>
    <t>(рекомендуемый образец)</t>
  </si>
  <si>
    <t>доходы от операционной аренды</t>
  </si>
  <si>
    <t>121</t>
  </si>
  <si>
    <t>доходы от оказания услуг на платной основе и от иной приносящей доход деятельности</t>
  </si>
  <si>
    <t>родительская плата</t>
  </si>
  <si>
    <t>доходы от штрафных санкций за нарушение законодательства РФ о контрактной сиситеме  в сфере закупок товаров, работ, услуг и нарушений условий контрактов (договоров)</t>
  </si>
  <si>
    <t>в том числе</t>
  </si>
  <si>
    <t>субсидии на иные цели</t>
  </si>
  <si>
    <t>поступления в форме грантов, пожертвований, иных безвозмездных перечислений от физических и юридических лиц</t>
  </si>
  <si>
    <t>141</t>
  </si>
  <si>
    <t>151</t>
  </si>
  <si>
    <t>1910</t>
  </si>
  <si>
    <t>211</t>
  </si>
  <si>
    <t>212</t>
  </si>
  <si>
    <t>213</t>
  </si>
  <si>
    <t>2121</t>
  </si>
  <si>
    <t>214</t>
  </si>
  <si>
    <t>200</t>
  </si>
  <si>
    <t>266</t>
  </si>
  <si>
    <t>226</t>
  </si>
  <si>
    <t>222</t>
  </si>
  <si>
    <t>иные выплаты персоналу учреждений, за исключением фонда оплаты труда</t>
  </si>
  <si>
    <t>2122</t>
  </si>
  <si>
    <t>2123</t>
  </si>
  <si>
    <t>2124</t>
  </si>
  <si>
    <t>2125</t>
  </si>
  <si>
    <t>социальные пособия и компенсации персоналу в денежной форме</t>
  </si>
  <si>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</si>
  <si>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</si>
  <si>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</si>
  <si>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</si>
  <si>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</si>
  <si>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2641</t>
  </si>
  <si>
    <t>2642</t>
  </si>
  <si>
    <t>2643</t>
  </si>
  <si>
    <t>2644</t>
  </si>
  <si>
    <t>2646</t>
  </si>
  <si>
    <t>2647</t>
  </si>
  <si>
    <t>2648</t>
  </si>
  <si>
    <t>прочие работы, услуги</t>
  </si>
  <si>
    <t>страхование</t>
  </si>
  <si>
    <t>227</t>
  </si>
  <si>
    <t>225</t>
  </si>
  <si>
    <t>224</t>
  </si>
  <si>
    <t>223</t>
  </si>
  <si>
    <t>221</t>
  </si>
  <si>
    <t>услуги, работы для целей капитальных вложений</t>
  </si>
  <si>
    <t>228</t>
  </si>
  <si>
    <t xml:space="preserve">увелчение стоимости основных средств </t>
  </si>
  <si>
    <t>увелчение стоимости материальных запасов</t>
  </si>
  <si>
    <t>310</t>
  </si>
  <si>
    <t>162</t>
  </si>
  <si>
    <t>155</t>
  </si>
  <si>
    <t>иные доходы</t>
  </si>
  <si>
    <t>189</t>
  </si>
  <si>
    <t>262</t>
  </si>
  <si>
    <t>291</t>
  </si>
  <si>
    <t>296</t>
  </si>
  <si>
    <t xml:space="preserve">иные выплаты, за исключением фонда оплаты труда учреждений, лицам, привлекаемым согласно законодательству для выполнения отдельных полномочий </t>
  </si>
  <si>
    <t>113</t>
  </si>
  <si>
    <t>Директор</t>
  </si>
  <si>
    <t>Управление образования Администрации муниципального оразования Кандалакшский район</t>
  </si>
  <si>
    <t>002</t>
  </si>
  <si>
    <t>510201001</t>
  </si>
  <si>
    <t>Экономист</t>
  </si>
  <si>
    <t>Доп.коды</t>
  </si>
  <si>
    <t>Муниц.задание</t>
  </si>
  <si>
    <t>Вид расхода</t>
  </si>
  <si>
    <t>71100-20</t>
  </si>
  <si>
    <t>70790-20</t>
  </si>
  <si>
    <t>71040-20</t>
  </si>
  <si>
    <t>75320-20</t>
  </si>
  <si>
    <t>0702 0710171100 611</t>
  </si>
  <si>
    <t>0702 0710175310 611</t>
  </si>
  <si>
    <t>0702 0710182020 611</t>
  </si>
  <si>
    <t>0702 07101S1100 611</t>
  </si>
  <si>
    <t>0702 07101Р1100 611</t>
  </si>
  <si>
    <t>0702 07204S1040 612</t>
  </si>
  <si>
    <t>ВНЕБЮДЖЕТ</t>
  </si>
  <si>
    <t>род плата</t>
  </si>
  <si>
    <t>ДОЛ</t>
  </si>
  <si>
    <t>Платные</t>
  </si>
  <si>
    <t>Род.плата</t>
  </si>
  <si>
    <t>Дол</t>
  </si>
  <si>
    <t>МУНИЦИПАЛЬНОЕ ЗАДАНИЕ</t>
  </si>
  <si>
    <t>ЦЕЛЕВЫЕ СУБСИДИИ</t>
  </si>
  <si>
    <t>ИТОГО</t>
  </si>
  <si>
    <t>Целевые</t>
  </si>
  <si>
    <t>ПРОВЕРКА</t>
  </si>
  <si>
    <t>244 (4)</t>
  </si>
  <si>
    <t>244 (5)</t>
  </si>
  <si>
    <t>244 (2)</t>
  </si>
  <si>
    <t>8 (81533) 7-19-39</t>
  </si>
  <si>
    <t>20-50970-00000-00000</t>
  </si>
  <si>
    <t>с остатком</t>
  </si>
  <si>
    <t>остаток (244)</t>
  </si>
  <si>
    <t>Богданова Л.Н.</t>
  </si>
  <si>
    <t>Муниципальное бюджетное общеобразовательное учреждение "Средняя общеобразовательная школа №13"</t>
  </si>
  <si>
    <t>МБОУ СОШ № 13</t>
  </si>
  <si>
    <t>5102050151</t>
  </si>
  <si>
    <t>Кожина Г.А.</t>
  </si>
  <si>
    <t>0702 0710153030 611</t>
  </si>
  <si>
    <t>0702 0710173030 611</t>
  </si>
  <si>
    <t>0702 0720471250 611</t>
  </si>
  <si>
    <t>71250-20</t>
  </si>
  <si>
    <t>23-53040-00000-00000</t>
  </si>
  <si>
    <t>0702 07204L3040 611</t>
  </si>
  <si>
    <t>0702 07204S1250 611</t>
  </si>
  <si>
    <t>2130</t>
  </si>
  <si>
    <t>2645</t>
  </si>
  <si>
    <t>2649</t>
  </si>
  <si>
    <t>1.3.1</t>
  </si>
  <si>
    <t>1.3.2</t>
  </si>
  <si>
    <t>в том числе:                                                                                                                                                                       в соответствии с Федеральным законом №44-ФЗ</t>
  </si>
  <si>
    <t xml:space="preserve">                                                                                                                                                                                           в соответствии с Федеральным законом №223-ФЗ</t>
  </si>
  <si>
    <t>26310</t>
  </si>
  <si>
    <t>2631.1</t>
  </si>
  <si>
    <t>26320</t>
  </si>
  <si>
    <t>26421.1</t>
  </si>
  <si>
    <t>26430.1</t>
  </si>
  <si>
    <t>26451.1</t>
  </si>
  <si>
    <t>23</t>
  </si>
  <si>
    <t>ОСТАТОК НА 01.01.21</t>
  </si>
  <si>
    <t>0702 0750282250 612</t>
  </si>
  <si>
    <t>0702 0740513060 612</t>
  </si>
  <si>
    <t>остаток в план граф</t>
  </si>
  <si>
    <t>295</t>
  </si>
  <si>
    <t xml:space="preserve">Приложение </t>
  </si>
  <si>
    <t>к приказу Управления образования</t>
  </si>
  <si>
    <t>Расчеты (обоснования) к плану финансово-хозяйственной деятельности муниципального учреждения</t>
  </si>
  <si>
    <t>Код видов расходов_________111_______</t>
  </si>
  <si>
    <t xml:space="preserve">Источник финансового обеспечения____бюджет, внебюджет______________ </t>
  </si>
  <si>
    <t>1.1. Расчеты (обоснования) расходов на оплату труда</t>
  </si>
  <si>
    <t>1.</t>
  </si>
  <si>
    <t>№ п/п</t>
  </si>
  <si>
    <t>Должность, группа должностей</t>
  </si>
  <si>
    <t>Установленная численность, шт.единиц</t>
  </si>
  <si>
    <t>Среднесписочн. численность (чел.)</t>
  </si>
  <si>
    <t>Всего, в том числе</t>
  </si>
  <si>
    <t>по должностному окладу</t>
  </si>
  <si>
    <t>по выплатам компенсационного характера</t>
  </si>
  <si>
    <t>по выплатам стимулирующего характера</t>
  </si>
  <si>
    <t>Ежемесячная надбавка к должностному окладу, %</t>
  </si>
  <si>
    <t>Районный коэффициент, пол. надбавка</t>
  </si>
  <si>
    <t>Фонд оплаты труда в год, руб. (гр. 4 x гр. 5 x(1 + гр. 9 / 100) x  (1+гр.10) x 12)</t>
  </si>
  <si>
    <t>Средняя заработная плата в год (гр.11/гр.4/12)</t>
  </si>
  <si>
    <t>АУП</t>
  </si>
  <si>
    <t>Педагогические работники</t>
  </si>
  <si>
    <t>педработники-совместители</t>
  </si>
  <si>
    <t>Учебно-вспомогат. персонал</t>
  </si>
  <si>
    <t>МОП</t>
  </si>
  <si>
    <t>Итого</t>
  </si>
  <si>
    <t>2.</t>
  </si>
  <si>
    <t>3.</t>
  </si>
  <si>
    <t>4.</t>
  </si>
  <si>
    <t>5.</t>
  </si>
  <si>
    <t>Областной бюджет</t>
  </si>
  <si>
    <t>Местный бюджет</t>
  </si>
  <si>
    <t>Всего</t>
  </si>
  <si>
    <t>ВСЕГО</t>
  </si>
  <si>
    <t>Заработная плата в трудовых бригадах</t>
  </si>
  <si>
    <t>местный бюджет</t>
  </si>
  <si>
    <t xml:space="preserve">субвенция </t>
  </si>
  <si>
    <t xml:space="preserve">1.2. Расчет (обоснование) выплат  пособия работающему сотруднику
за первые три дня нетрудоспособности </t>
  </si>
  <si>
    <t>Код видов расходов__111______</t>
  </si>
  <si>
    <r>
      <t>Источник финансового обеспечения_____</t>
    </r>
    <r>
      <rPr>
        <b/>
        <u val="single"/>
        <sz val="11"/>
        <color indexed="8"/>
        <rFont val="Times New Roman"/>
        <family val="1"/>
      </rPr>
      <t>бюджет</t>
    </r>
    <r>
      <rPr>
        <b/>
        <sz val="11"/>
        <color indexed="8"/>
        <rFont val="Times New Roman"/>
        <family val="1"/>
      </rPr>
      <t xml:space="preserve">________________ </t>
    </r>
  </si>
  <si>
    <t>№                                              п/п</t>
  </si>
  <si>
    <t>Наименование расходов</t>
  </si>
  <si>
    <t>Доп. код</t>
  </si>
  <si>
    <t>Средний размер выплаты на одного работника в день, руб.</t>
  </si>
  <si>
    <t>Количество работников, чел.</t>
  </si>
  <si>
    <t>Количество дней</t>
  </si>
  <si>
    <t>Сумма, руб. (гр.4 х гр.5 х гр.6)</t>
  </si>
  <si>
    <t xml:space="preserve">выплата пособия работающему сотруднику
за первые три дня нетрудоспособности (за счет средств работодателя) </t>
  </si>
  <si>
    <t>Код видов расходов___112_____________</t>
  </si>
  <si>
    <t xml:space="preserve">Источник финансового обеспечения___________бюджет________________________ </t>
  </si>
  <si>
    <t>Доп. Код</t>
  </si>
  <si>
    <t>Сумма, руб. (гр.3 х гр.4 х гр.5)</t>
  </si>
  <si>
    <t>Командировочные расходы (суточные)</t>
  </si>
  <si>
    <t>Командировочные расходы (проезд)</t>
  </si>
  <si>
    <t>Командировочные расходы (проживание)</t>
  </si>
  <si>
    <t>Оплата сопровождения учащихся на мероприятия</t>
  </si>
  <si>
    <t>Субсидия на иные цели</t>
  </si>
  <si>
    <t>Прочие выплаты, оплата льготного проезда</t>
  </si>
  <si>
    <t>Страховые взносы в Пенсионный фонд Российской Федерации (всего), в том числе:</t>
  </si>
  <si>
    <t>1.4. Расчеты (обоснования)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</si>
  <si>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N</t>
  </si>
  <si>
    <t>Наименование государственного внебюджетного фонда</t>
  </si>
  <si>
    <t>Размер базы для начисления страховых взносов, руб.</t>
  </si>
  <si>
    <t>Сумма взноса, руб.</t>
  </si>
  <si>
    <t>по ставке 22%</t>
  </si>
  <si>
    <t>по ставке 10%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</si>
  <si>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</si>
  <si>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 в том числе:</t>
  </si>
  <si>
    <t>на 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</si>
  <si>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t>
  </si>
  <si>
    <t>на обязательное социальное страхование от несчастных случаев на производстве и профессиональных заболеваний по ставке 0,2%</t>
  </si>
  <si>
    <t xml:space="preserve">на обязательное социальное страхование от несчастных случаев на производстве и профессиональных заболеваний по ставке 0,_% </t>
  </si>
  <si>
    <t>Страховые взносы в Федеральный фонд обязательного медицинского страхования, всего (по ставке 5,1%)</t>
  </si>
  <si>
    <t>Код видов расходов____851____________</t>
  </si>
  <si>
    <t xml:space="preserve">Источник финансового обеспечения______бюджет_____________________________ </t>
  </si>
  <si>
    <t>Налоговая база, руб.</t>
  </si>
  <si>
    <t>Ставка налога, %</t>
  </si>
  <si>
    <t>Сумма исчисленного налога, подлежащего уплате, руб. (графа 3 x графа 4 / 100)</t>
  </si>
  <si>
    <t>Налог на имущество (всего), в том числе по группам:</t>
  </si>
  <si>
    <t>1.1.</t>
  </si>
  <si>
    <t>недвижимое имущество, из них:</t>
  </si>
  <si>
    <t>1.1.1.</t>
  </si>
  <si>
    <t>переданное в аренду</t>
  </si>
  <si>
    <t>1.2.</t>
  </si>
  <si>
    <t>движимое имущество, из них:</t>
  </si>
  <si>
    <t>1.2.1.</t>
  </si>
  <si>
    <t>Доп.код</t>
  </si>
  <si>
    <t>Кадастровая стоимость земельного участка</t>
  </si>
  <si>
    <t>Сумма, руб. (графа 3 x графа 4 / 100)</t>
  </si>
  <si>
    <t>Земельный налог</t>
  </si>
  <si>
    <t>Налог на имущество</t>
  </si>
  <si>
    <t>Государственная пошлина(аккредитация)</t>
  </si>
  <si>
    <t>Государственная пошлина(переоформление документов)</t>
  </si>
  <si>
    <t>Государственная пошлина(услуги нотариуса)</t>
  </si>
  <si>
    <t>Код видов расходов _____244___________________</t>
  </si>
  <si>
    <t>Источник финансового обеспечения _____бюджет___________________________</t>
  </si>
  <si>
    <t>Количество номеров</t>
  </si>
  <si>
    <t>Количество платежей           в год</t>
  </si>
  <si>
    <t>Стоимость за единицу, руб.</t>
  </si>
  <si>
    <t>Местные соединения</t>
  </si>
  <si>
    <t>Междугородные соединения</t>
  </si>
  <si>
    <t>Услуги междугородней связи</t>
  </si>
  <si>
    <t>Услуги проводного радиовещания</t>
  </si>
  <si>
    <t>3.1. Расчет (обоснование) расходов на оплату услуг связи</t>
  </si>
  <si>
    <t>№                   п/п</t>
  </si>
  <si>
    <t>Количество услуг перевозок</t>
  </si>
  <si>
    <t>Сумма, руб. (гр.3 х гр.4)</t>
  </si>
  <si>
    <t>0702 0710582110 612</t>
  </si>
  <si>
    <t>Транспортные услуги</t>
  </si>
  <si>
    <t>3.2. Расчет (обоснование) расходов на оплату транспортных услуг</t>
  </si>
  <si>
    <t>№                 п/п</t>
  </si>
  <si>
    <t>Размер потребления ресуросв</t>
  </si>
  <si>
    <t>Индексация, %</t>
  </si>
  <si>
    <t>Сумма.  руб.                              (гр.3 х гр.4* гр.5 )</t>
  </si>
  <si>
    <t>Электроэнергия</t>
  </si>
  <si>
    <t>Тепловая энергия</t>
  </si>
  <si>
    <t>Водоснабжение</t>
  </si>
  <si>
    <t>Вывоз мусора</t>
  </si>
  <si>
    <t>Оплата телоэнергии за декабрь 2019г.</t>
  </si>
  <si>
    <t>3.3. Расчет (обоснование) расходов на оплату коммунальных услуг</t>
  </si>
  <si>
    <t>3.4. Расчет (обоснование) расходов на оплату ареды имущества</t>
  </si>
  <si>
    <t xml:space="preserve">Количество </t>
  </si>
  <si>
    <t>Ставка арендной платы</t>
  </si>
  <si>
    <t>Стоимость  с учетом НДС, руб.</t>
  </si>
  <si>
    <t>Аренда недвижимого имущества</t>
  </si>
  <si>
    <t>в том числе по объектам</t>
  </si>
  <si>
    <t>Приложение №1 к приказу Управления образования</t>
  </si>
  <si>
    <t>от 13.03.2020 №145</t>
  </si>
  <si>
    <t xml:space="preserve">               в рамках муниципального задания</t>
  </si>
  <si>
    <t xml:space="preserve">Наименование услуги </t>
  </si>
  <si>
    <t xml:space="preserve">Объем услуг </t>
  </si>
  <si>
    <t>Стоимость единицы услуги, руб.</t>
  </si>
  <si>
    <t>Общая сумма поступлений, руб.</t>
  </si>
  <si>
    <t>Реализация основных общеобразовательных программ начального общего образования</t>
  </si>
  <si>
    <t>Реализация основных общеобразовательных программ основного общего образования</t>
  </si>
  <si>
    <t>Реализация основных общеобразовательных программ начального общего образования (адаптированная образовательная программа)</t>
  </si>
  <si>
    <t>Реализация основных общеобразовательных программ основного общего образования (адаптированная образовательная программа)</t>
  </si>
  <si>
    <t>6.</t>
  </si>
  <si>
    <t>Предоставление питания</t>
  </si>
  <si>
    <t>7.</t>
  </si>
  <si>
    <t>Уплата налогов</t>
  </si>
  <si>
    <t>Итого:</t>
  </si>
  <si>
    <t>x</t>
  </si>
  <si>
    <t>в виде субсидий на иные цели</t>
  </si>
  <si>
    <t>Субсидия бюджетным общеобразовательным организациям на компенсацию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</si>
  <si>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Классное руководство (ФБ)</t>
  </si>
  <si>
    <t>Классное руководство (ОБ)</t>
  </si>
  <si>
    <t>Код видов расходов___119____(ст.213)___</t>
  </si>
  <si>
    <r>
      <t>Источник финансового обеспечения_____</t>
    </r>
    <r>
      <rPr>
        <b/>
        <u val="single"/>
        <sz val="11"/>
        <color indexed="8"/>
        <rFont val="Times New Roman"/>
        <family val="1"/>
      </rPr>
      <t>бюджет</t>
    </r>
    <r>
      <rPr>
        <b/>
        <sz val="11"/>
        <color indexed="8"/>
        <rFont val="Times New Roman"/>
        <family val="1"/>
      </rPr>
      <t xml:space="preserve">________________ </t>
    </r>
  </si>
  <si>
    <t>№</t>
  </si>
  <si>
    <t>Федеральный  бюджет</t>
  </si>
  <si>
    <t>Областной  бюджет</t>
  </si>
  <si>
    <t>Трудовая бригада</t>
  </si>
  <si>
    <t>2. Расчет (обоснование) расходов на уплату налогов, сборов и иных платежей</t>
  </si>
  <si>
    <t>3.1. Расчет (обоснование) расходов на закупку товаров, работ, услуг</t>
  </si>
  <si>
    <t xml:space="preserve">Количество платежей </t>
  </si>
  <si>
    <t>Страхование</t>
  </si>
  <si>
    <t>№               п/п</t>
  </si>
  <si>
    <t>Объект (кв.м, единиц)</t>
  </si>
  <si>
    <t xml:space="preserve">Сумма, руб. </t>
  </si>
  <si>
    <t>Услуги СЭС (дезинсекция, дератизация)</t>
  </si>
  <si>
    <t>Техническое обслуживание АПС</t>
  </si>
  <si>
    <t>Оказание противопожарных услуг по ремонту и зарядке огнетушителей, проверке вентиляционной системы и профилактическим испытаниям электрических сетей</t>
  </si>
  <si>
    <t>Другие расходы по содержанию имущества</t>
  </si>
  <si>
    <t>Выполнение работ по сервисному обслуживанию копировально-множительной техники</t>
  </si>
  <si>
    <t>Ремонт кровли</t>
  </si>
  <si>
    <t>Косметический ремонт помещений</t>
  </si>
  <si>
    <t>Ремонт вентеляционной шахты</t>
  </si>
  <si>
    <t xml:space="preserve">Местный бюджет </t>
  </si>
  <si>
    <t>3.5. Расчет (обоснование) расходов на оплату работ, услуг по содержанию имущества</t>
  </si>
  <si>
    <t>Количество договоров</t>
  </si>
  <si>
    <t>Стоимость услуги,  руб.</t>
  </si>
  <si>
    <t>Проведение лабораторных исследований и инструментальных измерений для медицинского осмотра</t>
  </si>
  <si>
    <t>Приобретение программного обеспечения</t>
  </si>
  <si>
    <t xml:space="preserve">Медицинский осмотр сотрудников </t>
  </si>
  <si>
    <t>Курсы повышения квалификации</t>
  </si>
  <si>
    <t>Контроль за объектом при помощи средств охранно-пожарной сигнализации, вызов наряда полиции для предупреждения и пресечения правонарушений и преступлений при помощи кнопки тревожной сигнализации</t>
  </si>
  <si>
    <t>Мониторинг АПС</t>
  </si>
  <si>
    <t>Курсовая подготовка сотрудников</t>
  </si>
  <si>
    <t>Утилизация ртутьсодержащих ламп</t>
  </si>
  <si>
    <t>Услуги по физической охране</t>
  </si>
  <si>
    <t>3.8. Расчет (обоснование) расходов на страховки</t>
  </si>
  <si>
    <t>3.6. Расчет (обоснование) расходов на оплату прочих, работ, услуг</t>
  </si>
  <si>
    <t>3.7. Расчет (обоснование) расходов на оплату прочих, работ, услуг</t>
  </si>
  <si>
    <t>Код видов расходов _____113___________________</t>
  </si>
  <si>
    <t>Возмещение проезда детей</t>
  </si>
  <si>
    <t>3.8. Расчет (обоснование) расходов на оплату прочих, работ, услуг</t>
  </si>
  <si>
    <t>Количество</t>
  </si>
  <si>
    <t>Средняя стоимость, руб.</t>
  </si>
  <si>
    <t>Сумма, руб. (графа 2 x графа 3)</t>
  </si>
  <si>
    <t>Приобретение основных средств, в том числе по группам объектов:</t>
  </si>
  <si>
    <t xml:space="preserve">Комплектование книжных фондов библиотек </t>
  </si>
  <si>
    <t xml:space="preserve">Компьютерная техника, оргтехника </t>
  </si>
  <si>
    <t>Комплект робототехники</t>
  </si>
  <si>
    <t>Другие расходы на увеличение стоимоти основных средств(МФУ)</t>
  </si>
  <si>
    <t>Целевые субсидии</t>
  </si>
  <si>
    <t>3.10. Расчет (обоснование) расходов на приобретение основных средств</t>
  </si>
  <si>
    <t>Оплата штрафов</t>
  </si>
  <si>
    <t>Код видов расходов____852____________</t>
  </si>
  <si>
    <t>Источник финансового обеспечения _____бюджет, внебюджет______________________</t>
  </si>
  <si>
    <t>Единица измерения</t>
  </si>
  <si>
    <t>Цена за единицу, руб.</t>
  </si>
  <si>
    <t>Сумма, руб. (графа 4 x графа 5)</t>
  </si>
  <si>
    <t>Целевая статья (областной бюджет)</t>
  </si>
  <si>
    <t>Приобретение материалов, в том числе по группам материалов:</t>
  </si>
  <si>
    <t>Канцелярские принадлежности, игры, игрушки</t>
  </si>
  <si>
    <t>шт</t>
  </si>
  <si>
    <t>Дидактические пособия, рабочие тетради</t>
  </si>
  <si>
    <t>шт.</t>
  </si>
  <si>
    <t>Приобретение дидактических материалов(рабочих тетрадей)</t>
  </si>
  <si>
    <t>1.3.</t>
  </si>
  <si>
    <t>Приобретение наградной и сувенирной продукции</t>
  </si>
  <si>
    <t>Целевая статья (местный бюджет)</t>
  </si>
  <si>
    <t>2.1.</t>
  </si>
  <si>
    <t>Медикаменты</t>
  </si>
  <si>
    <t>34101</t>
  </si>
  <si>
    <t>2.2.</t>
  </si>
  <si>
    <t>Питание</t>
  </si>
  <si>
    <t>34201</t>
  </si>
  <si>
    <t>д/дней</t>
  </si>
  <si>
    <t>2.3.</t>
  </si>
  <si>
    <t>Бутилированная вода</t>
  </si>
  <si>
    <t>2.4.</t>
  </si>
  <si>
    <t>Строительные товары</t>
  </si>
  <si>
    <t>34401</t>
  </si>
  <si>
    <t>2.5.</t>
  </si>
  <si>
    <t>Мягкий инвентарь</t>
  </si>
  <si>
    <t>34501</t>
  </si>
  <si>
    <t>2.6.</t>
  </si>
  <si>
    <t>Хозяйственные товары, бланки</t>
  </si>
  <si>
    <t>Обеспечение бесплатным  молоком обучающихся 1-4 классов (целевая статья)</t>
  </si>
  <si>
    <t>3.1.</t>
  </si>
  <si>
    <t>Продукты питания</t>
  </si>
  <si>
    <t>3.2.</t>
  </si>
  <si>
    <t xml:space="preserve">Обеспечение бесплатным питанием отдельных категорий обучающихся     (целевая статья)                    </t>
  </si>
  <si>
    <t>4.1.</t>
  </si>
  <si>
    <t>4.2.</t>
  </si>
  <si>
    <t>Выплата денежной компенсации взамен предоставления бесплатного питания обучающися</t>
  </si>
  <si>
    <t>Обеспечение бесплатным  питанием обучающихся 1-4 классов (целевая статья)</t>
  </si>
  <si>
    <t>5.1.</t>
  </si>
  <si>
    <t>д/дн</t>
  </si>
  <si>
    <t>5.2.</t>
  </si>
  <si>
    <t>6.1.</t>
  </si>
  <si>
    <t>Создание временных рабочих мест и других форм занятости для несовершеннолетних граждан в возрасте от 14 до 18 лет</t>
  </si>
  <si>
    <t>Хозяйственные товары</t>
  </si>
  <si>
    <t>6.2.</t>
  </si>
  <si>
    <t>Приобретение средств индивидуальной зашиты</t>
  </si>
  <si>
    <t>6.3.</t>
  </si>
  <si>
    <t>6.4.</t>
  </si>
  <si>
    <t>Приобретение постельных принадлежностей в дошкольную группу</t>
  </si>
  <si>
    <t>Приобретение инвентаря для хоккейного катка</t>
  </si>
  <si>
    <t xml:space="preserve">      Расходы за счет поступлений от платных услуг </t>
  </si>
  <si>
    <t>7.1.</t>
  </si>
  <si>
    <t>7.2.</t>
  </si>
  <si>
    <t>0702 0720282160 612</t>
  </si>
  <si>
    <t>Приобретение материалов для установки умывальных раковин</t>
  </si>
  <si>
    <t>Приобретение материалов и оборудования для ремонта теплового узла</t>
  </si>
  <si>
    <t>Приобретение строительных материалов</t>
  </si>
  <si>
    <t>Приобретение электротоваров</t>
  </si>
  <si>
    <t>Приобретение конфорок</t>
  </si>
  <si>
    <t>3.11. Расчет (обоснование) расходов на приобретение материальных запасов</t>
  </si>
  <si>
    <t>Приобретение посуды</t>
  </si>
  <si>
    <t>Программное обеспечение</t>
  </si>
  <si>
    <t>Субсидия бюджетным общеобразовательным организациям  на обеспечение антитеррористической и противокриминальной безопасности организаций образования</t>
  </si>
  <si>
    <t>4. Расчеты (обоснования) поступлений по доходам от оказания услуг</t>
  </si>
  <si>
    <t xml:space="preserve">               5. Расчеты (обоснования) поступлений по доходам</t>
  </si>
  <si>
    <t>Объем услуг (чел.)</t>
  </si>
  <si>
    <t>Реализация основных общеобразовательных программ дошкольного образования от  1 года  до 3 лет</t>
  </si>
  <si>
    <t>Реализация основных общеобразовательных программ дошкольного образования от 3-х до 8 лет</t>
  </si>
  <si>
    <t>Присмотр и уход от 1 года до 3-х лет</t>
  </si>
  <si>
    <t>Присмотр и уход от 3-х до 8 лет</t>
  </si>
  <si>
    <t>Прибретение масок, перчаток</t>
  </si>
  <si>
    <t>Водоотведение/Негативное</t>
  </si>
  <si>
    <t>7.3.</t>
  </si>
  <si>
    <t>Приобретение светильников</t>
  </si>
  <si>
    <t>24</t>
  </si>
  <si>
    <t>0702 0720471040 612</t>
  </si>
  <si>
    <t>счета 2021 года</t>
  </si>
  <si>
    <t>0702 0750982450 612</t>
  </si>
  <si>
    <t>0707 0740382220 612</t>
  </si>
  <si>
    <t>Начисления на оплату льготной дороги</t>
  </si>
  <si>
    <t>Тариф                 (с учетом НДС),                             руб.</t>
  </si>
  <si>
    <t>Замена оконных блоков</t>
  </si>
  <si>
    <t>Ремонтные работы</t>
  </si>
  <si>
    <t>73170-22</t>
  </si>
  <si>
    <t>71040-22</t>
  </si>
  <si>
    <t>75320-22</t>
  </si>
  <si>
    <t>71250-22</t>
  </si>
  <si>
    <t>22-53040-00000-00000</t>
  </si>
  <si>
    <t>Д/ДН</t>
  </si>
  <si>
    <t>Субсидия бюджетным общеобразовательным организациям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t>
  </si>
  <si>
    <t>Субсидия бюджетным образовательным организациям на организациб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</si>
  <si>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Субсидия бюджетным общеобразовательным организациям  на обеспечение бесплатным питанием отдельных категорий обучающихся</t>
  </si>
  <si>
    <t xml:space="preserve">Субсидия бюджетным образовательным организациям на организациб бесплатного горячего питания обучающихся, получающих начальное общее образование в муниципальных образовательных организациях </t>
  </si>
  <si>
    <t>Субсидия бюджетным общеобразовательным организациям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(за счет средств местного бюджета)</t>
  </si>
  <si>
    <t>Субсидия бюджетным образовательным организациям на организациб бесплатного горячего питания обучающихся, получающих начальное общее образование в муниципальных образовательных организациях (за счет средств местного  бюджета)</t>
  </si>
  <si>
    <t>Субсидия бюджетным общеобразовательным организациям на мероприятия по участию в проведении независимой оценки качества образования</t>
  </si>
  <si>
    <t>0707 0730682140 612</t>
  </si>
  <si>
    <t>Приобретение радиаторов и комплектующих к ним</t>
  </si>
  <si>
    <t xml:space="preserve"> Субсидия бюджетным общеобразовательным организациям на обеспечение выполнения требований надзорных органов и технической безопасности организаций образования</t>
  </si>
  <si>
    <t>Субсидия бюджетным образовательным организациям на создание временных рабочих мест и других форм занятости для несовершеннолетних граждан в возрасте от 14 до 18 лет</t>
  </si>
  <si>
    <t>ГРАНТ</t>
  </si>
  <si>
    <t xml:space="preserve">Расходы за счет поступлений от платных услуг </t>
  </si>
  <si>
    <t>Приобретение спортивного оборудования, инвентаря, экипировки</t>
  </si>
  <si>
    <t>изменить 70 т.р. На 34501</t>
  </si>
  <si>
    <t>Заработная плата ВОПР</t>
  </si>
  <si>
    <t>1.1.  Расчеты (обоснования) выплат персоналу (строка 210)</t>
  </si>
  <si>
    <t>1.3. Расчет (обоснование) выплат персоналу при направлении в служебные командировки</t>
  </si>
  <si>
    <t>ВОПР</t>
  </si>
  <si>
    <t>Заработная плата руководителя ШСК</t>
  </si>
  <si>
    <t>Руководитель ШСК</t>
  </si>
  <si>
    <t>2.1. Расчет (обоснование) расходов на уплату налогов, сборов и иных платежей</t>
  </si>
  <si>
    <t>Субсидия бюджетным образовательным организациям на организацию общественно полезных работ для несовершеннолетних граждан в возрасте от 14 до 18 лет</t>
  </si>
  <si>
    <t>22801</t>
  </si>
  <si>
    <t>Установка видеодомофона</t>
  </si>
  <si>
    <t>Установка видеокамер</t>
  </si>
  <si>
    <t>25</t>
  </si>
  <si>
    <t>остатки на 01.01.23</t>
  </si>
  <si>
    <t>Остаток средств на 01.01.2023</t>
  </si>
  <si>
    <t>Остаток на 01.01.23</t>
  </si>
  <si>
    <t>Остатки на 01.01.23</t>
  </si>
  <si>
    <t>Остатокна 01.01.2023</t>
  </si>
  <si>
    <t>Стоимость услуги,  руб./ПН на 2023г.</t>
  </si>
  <si>
    <t>0702 07101L3030 612</t>
  </si>
  <si>
    <t>0702 0710173030 612</t>
  </si>
  <si>
    <t>проверка по вкладкам без остатка</t>
  </si>
  <si>
    <t>0702 072EB51790 612</t>
  </si>
  <si>
    <t>Заработная плата Советник</t>
  </si>
  <si>
    <t>Советник</t>
  </si>
  <si>
    <t>0702 0720271380 612</t>
  </si>
  <si>
    <t>0702 007202S1380 612</t>
  </si>
  <si>
    <t>71380-23</t>
  </si>
  <si>
    <t>8.</t>
  </si>
  <si>
    <t>8.1.</t>
  </si>
  <si>
    <t>9.</t>
  </si>
  <si>
    <t>9.1.</t>
  </si>
  <si>
    <t>Пошлина за лицензирование</t>
  </si>
  <si>
    <t>.0740513060</t>
  </si>
  <si>
    <t>.07202S1040</t>
  </si>
  <si>
    <t>.0750282250</t>
  </si>
  <si>
    <t>.0720271250</t>
  </si>
  <si>
    <t>.0720275320</t>
  </si>
  <si>
    <t>.07202L3040</t>
  </si>
  <si>
    <t>.0720271040</t>
  </si>
  <si>
    <t>.07202S1250</t>
  </si>
  <si>
    <t>.07201L3030</t>
  </si>
  <si>
    <t>.0720173030</t>
  </si>
  <si>
    <t>.0720577080</t>
  </si>
  <si>
    <t>072EВ51790</t>
  </si>
  <si>
    <t>.0740382220</t>
  </si>
  <si>
    <t>.0730682140</t>
  </si>
  <si>
    <t>.720271380</t>
  </si>
  <si>
    <t>.07202S1380</t>
  </si>
  <si>
    <t>Субсидия бюджетным общеобразовательным организациям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</si>
  <si>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</si>
  <si>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Субсидия бюджетным образовательным организациям на обеспечение выплат педагогическим работникам муниципальных общеобразовательныз организаций Мурманской области, реализующих общеобразовательные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</si>
  <si>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Субсидия бюджетным общеобразовательным организациям на организацию бесплатного горячего питания обучающихся, получающих начальное общее образование в муниципальных образовательных организациях (доплата до регионального размера расходов)</t>
  </si>
  <si>
    <t xml:space="preserve"> Субсидия бюджетным общеобразовательным организациям на организацию бесплатного горячего питания обучающихся, получающих начальное общее образование в муниципальных образовательных организациях (доплата до регионального размера расходов) (за счет средств местного бюджета)</t>
  </si>
  <si>
    <t>0702 0720275320 612</t>
  </si>
  <si>
    <t>0702 0730582401 612</t>
  </si>
  <si>
    <t>приобретение светильников</t>
  </si>
  <si>
    <t>10.</t>
  </si>
  <si>
    <t>10.1.</t>
  </si>
  <si>
    <t>10.2.</t>
  </si>
  <si>
    <t>.0750282401</t>
  </si>
  <si>
    <t xml:space="preserve"> Субсидия бюджетным общеобразовательным организациям на обеспечение пожарной и электрической безопасности организаций образования</t>
  </si>
  <si>
    <t>Приобретение огнетушителей</t>
  </si>
  <si>
    <t>0702 0730582320 612</t>
  </si>
  <si>
    <t>Приобретение стендов</t>
  </si>
  <si>
    <t>.0730582620</t>
  </si>
  <si>
    <t>Субсидия бюджетным общеобразовательным организациям на реализацию мероприятий по оформлению пространств в образовательных организациях</t>
  </si>
  <si>
    <t xml:space="preserve"> Субсидия бюджетным общеобразовательным организациям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</si>
  <si>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0702 0720177080 612</t>
  </si>
  <si>
    <t>0702 0750282402 612</t>
  </si>
  <si>
    <t>от "_____"___________2023г.</t>
  </si>
  <si>
    <t>.0750282402</t>
  </si>
  <si>
    <t>Приобретение табуретов в обеденный зал</t>
  </si>
  <si>
    <t>9.2.</t>
  </si>
  <si>
    <t>приобретение москитных сеток на окна, приобретение светильников</t>
  </si>
  <si>
    <t>декабря</t>
  </si>
  <si>
    <t>0702 0750282830 612</t>
  </si>
  <si>
    <t>0702 0750782430 612</t>
  </si>
  <si>
    <t>Приобретение водонагревателя накопительного в столовую</t>
  </si>
  <si>
    <t>9.3.</t>
  </si>
  <si>
    <t>приобретение новогодних украшений</t>
  </si>
  <si>
    <t>.0750282830</t>
  </si>
  <si>
    <t>.075075782430</t>
  </si>
  <si>
    <t>Субсидия бюджетным общеобразовательным организациям на обеспечение выполнения требований надзорных органов и технической безопасности организаций образования</t>
  </si>
  <si>
    <t>Субсидия бюджетным общеобразовательным организациям на устранение аварийных ситуаций, технических неисправностей</t>
  </si>
  <si>
    <t>Субсидия автономным общеобразовательным организациям на оснащение материально-технической базы муниципальных учреждений</t>
  </si>
  <si>
    <t>11</t>
  </si>
  <si>
    <t>11.12.2023</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</si>
</sst>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_ ;\-#,##0.00\ "/>
    <numFmt numFmtId="177" formatCode="_-* #,##0.000\ _₽_-;\-* #,##0.000\ _₽_-;_-* &quot;-&quot;??\ _₽_-;_-@_-"/>
    <numFmt numFmtId="178" formatCode="0.0"/>
    <numFmt numFmtId="179" formatCode="0.0000"/>
    <numFmt numFmtId="180" formatCode="0.000"/>
    <numFmt numFmtId="181" formatCode="#,##0.0"/>
    <numFmt numFmtId="182" formatCode="_-* #,##0.000_р_._-;\-* #,##0.000_р_._-;_-* &quot;-&quot;??_р_._-;_-@_-"/>
    <numFmt numFmtId="183" formatCode="_-* #,##0.0000_р_._-;\-* #,##0.0000_р_._-;_-* &quot;-&quot;??_р_._-;_-@_-"/>
    <numFmt numFmtId="184" formatCode="#,##0.000"/>
    <numFmt numFmtId="185" formatCode="0.00000"/>
    <numFmt numFmtId="186" formatCode="_-* #,##0.0\ _₽_-;\-* #,##0.0\ _₽_-;_-* &quot;-&quot;??\ _₽_-;_-@_-"/>
    <numFmt numFmtId="187" formatCode="_-* #,##0\ _₽_-;\-* #,##0\ _₽_-;_-* &quot;-&quot;??\ _₽_-;_-@_-"/>
    <numFmt numFmtId="188" formatCode="0.000000"/>
    <numFmt numFmtId="189" formatCode="0.0000000"/>
  </numFmts>
  <fonts count="8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b/>
      <sz val="11"/>
      <name val="Times New Roman"/>
      <family val="1"/>
    </font>
    <font>
      <b/>
      <sz val="11"/>
      <color indexed="8"/>
      <name val="Times New Roman"/>
      <family val="1"/>
    </font>
    <font>
      <b/>
      <u val="single"/>
      <sz val="11"/>
      <color indexed="8"/>
      <name val="Times New Roman"/>
      <family val="1"/>
    </font>
    <font>
      <sz val="11"/>
      <name val="Times New Roman"/>
      <family val="1"/>
    </font>
    <font>
      <sz val="12"/>
      <name val="Times New Roman"/>
      <family val="1"/>
    </font>
    <font>
      <b/>
      <sz val="10"/>
      <name val="Arial Cyr"/>
      <family val="0"/>
    </font>
    <font>
      <sz val="14"/>
      <name val="Arial Cyr"/>
      <family val="0"/>
    </font>
    <font>
      <sz val="8"/>
      <name val="Arial Cyr"/>
      <family val="0"/>
    </font>
    <font>
      <sz val="11"/>
      <color indexed="8"/>
      <name val="Calibri"/>
      <family val="2"/>
    </font>
    <font>
      <sz val="11"/>
      <color indexed="9"/>
      <name val="Calibri"/>
      <family val="2"/>
    </font>
    <font>
      <sz val="10"/>
      <color indexed="8"/>
      <name val="Arial Cyr"/>
      <family val="0"/>
    </font>
    <font>
      <b/>
      <sz val="10"/>
      <color indexed="8"/>
      <name val="Arial CYR"/>
      <family val="0"/>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10"/>
      <name val="Times New Roman"/>
      <family val="1"/>
    </font>
    <font>
      <sz val="8"/>
      <color indexed="10"/>
      <name val="Times New Roman"/>
      <family val="1"/>
    </font>
    <font>
      <sz val="6"/>
      <color indexed="10"/>
      <name val="Times New Roman"/>
      <family val="1"/>
    </font>
    <font>
      <b/>
      <sz val="9"/>
      <color indexed="10"/>
      <name val="Times New Roman"/>
      <family val="1"/>
    </font>
    <font>
      <b/>
      <sz val="8"/>
      <color indexed="10"/>
      <name val="Times New Roman"/>
      <family val="1"/>
    </font>
    <font>
      <sz val="11"/>
      <color indexed="8"/>
      <name val="Times New Roman"/>
      <family val="1"/>
    </font>
    <font>
      <b/>
      <sz val="14"/>
      <color indexed="8"/>
      <name val="Times New Roman"/>
      <family val="1"/>
    </font>
    <font>
      <b/>
      <sz val="12"/>
      <color indexed="8"/>
      <name val="Times New Roman"/>
      <family val="1"/>
    </font>
    <font>
      <sz val="12"/>
      <color indexed="8"/>
      <name val="Times New Roman"/>
      <family val="1"/>
    </font>
    <font>
      <i/>
      <sz val="11"/>
      <color indexed="8"/>
      <name val="Times New Roman"/>
      <family val="1"/>
    </font>
    <font>
      <b/>
      <sz val="9"/>
      <color indexed="8"/>
      <name val="Arial"/>
      <family val="2"/>
    </font>
    <font>
      <sz val="10"/>
      <color indexed="8"/>
      <name val="Times New Roman"/>
      <family val="1"/>
    </font>
    <font>
      <sz val="10"/>
      <color indexed="10"/>
      <name val="Times New Roman"/>
      <family val="1"/>
    </font>
    <font>
      <sz val="11"/>
      <color theme="1"/>
      <name val="Calibri"/>
      <family val="2"/>
    </font>
    <font>
      <sz val="11"/>
      <color theme="0"/>
      <name val="Calibri"/>
      <family val="2"/>
    </font>
    <font>
      <sz val="10"/>
      <color rgb="FF000000"/>
      <name val="Arial Cyr"/>
      <family val="0"/>
    </font>
    <font>
      <b/>
      <sz val="10"/>
      <color rgb="FF000000"/>
      <name val="Arial CYR"/>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rgb="FFFF0000"/>
      <name val="Times New Roman"/>
      <family val="1"/>
    </font>
    <font>
      <sz val="8"/>
      <color rgb="FFFF0000"/>
      <name val="Times New Roman"/>
      <family val="1"/>
    </font>
    <font>
      <sz val="6"/>
      <color rgb="FFFF0000"/>
      <name val="Times New Roman"/>
      <family val="1"/>
    </font>
    <font>
      <b/>
      <sz val="9"/>
      <color rgb="FFFF0000"/>
      <name val="Times New Roman"/>
      <family val="1"/>
    </font>
    <font>
      <b/>
      <sz val="8"/>
      <color rgb="FFFF0000"/>
      <name val="Times New Roman"/>
      <family val="1"/>
    </font>
    <font>
      <sz val="11"/>
      <color theme="1"/>
      <name val="Times New Roman"/>
      <family val="1"/>
    </font>
    <font>
      <b/>
      <sz val="11"/>
      <color theme="1"/>
      <name val="Times New Roman"/>
      <family val="1"/>
    </font>
    <font>
      <b/>
      <sz val="14"/>
      <color theme="1"/>
      <name val="Times New Roman"/>
      <family val="1"/>
    </font>
    <font>
      <b/>
      <sz val="12"/>
      <color theme="1"/>
      <name val="Times New Roman"/>
      <family val="1"/>
    </font>
    <font>
      <sz val="12"/>
      <color theme="1"/>
      <name val="Times New Roman"/>
      <family val="1"/>
    </font>
    <font>
      <b/>
      <sz val="11"/>
      <color rgb="FF000000"/>
      <name val="Times New Roman"/>
      <family val="1"/>
    </font>
    <font>
      <i/>
      <sz val="11"/>
      <color theme="1"/>
      <name val="Times New Roman"/>
      <family val="1"/>
    </font>
    <font>
      <b/>
      <sz val="9"/>
      <color theme="1"/>
      <name val="Arial"/>
      <family val="2"/>
    </font>
    <font>
      <sz val="10"/>
      <color theme="1"/>
      <name val="Times New Roman"/>
      <family val="1"/>
    </font>
    <font>
      <sz val="10"/>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rgb="FF92D050"/>
        <bgColor indexed="64"/>
      </patternFill>
    </fill>
    <fill>
      <patternFill patternType="solid">
        <fgColor rgb="FFFF0000"/>
        <bgColor indexed="64"/>
      </patternFill>
    </fill>
  </fills>
  <borders count="72">
    <border>
      <left/>
      <right/>
      <top/>
      <bottom/>
      <diagonal/>
    </border>
    <border>
      <left style="thin"/>
      <right style="thin"/>
      <top style="medium"/>
      <bottom style="thin"/>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style="thin"/>
      <right style="thin"/>
      <top style="thin"/>
      <bottom/>
    </border>
    <border>
      <left style="thin"/>
      <right style="thin"/>
      <top>
        <color indexed="63"/>
      </top>
      <bottom>
        <color indexed="63"/>
      </bottom>
    </border>
    <border>
      <left style="thin"/>
      <right style="medium"/>
      <top style="thin"/>
      <bottom style="medium"/>
    </border>
    <border>
      <left style="medium"/>
      <right style="thin"/>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style="medium"/>
      <top style="thin"/>
      <bottom style="thin"/>
    </border>
    <border>
      <left>
        <color indexed="63"/>
      </left>
      <right style="medium"/>
      <top>
        <color indexed="63"/>
      </top>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4" fontId="21" fillId="0" borderId="1">
      <alignment horizontal="center" shrinkToFit="1"/>
      <protection/>
    </xf>
    <xf numFmtId="1" fontId="56" fillId="0" borderId="2">
      <alignment horizontal="center" vertical="top" shrinkToFit="1"/>
      <protection/>
    </xf>
    <xf numFmtId="0" fontId="57" fillId="0" borderId="2">
      <alignment vertical="top" wrapText="1"/>
      <protection/>
    </xf>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8" fillId="26" borderId="3" applyNumberFormat="0" applyAlignment="0" applyProtection="0"/>
    <xf numFmtId="0" fontId="59" fillId="27" borderId="4" applyNumberFormat="0" applyAlignment="0" applyProtection="0"/>
    <xf numFmtId="0" fontId="60" fillId="27" borderId="3"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8" borderId="9"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9"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10" applyNumberFormat="0" applyFont="0" applyAlignment="0" applyProtection="0"/>
    <xf numFmtId="9" fontId="0" fillId="0" borderId="0" applyFont="0" applyFill="0" applyBorder="0" applyAlignment="0" applyProtection="0"/>
    <xf numFmtId="0" fontId="70" fillId="0" borderId="11" applyNumberFormat="0" applyFill="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2" fillId="32" borderId="0" applyNumberFormat="0" applyBorder="0" applyAlignment="0" applyProtection="0"/>
  </cellStyleXfs>
  <cellXfs count="684">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4" fillId="0" borderId="14" xfId="0" applyNumberFormat="1" applyFont="1" applyBorder="1" applyAlignment="1">
      <alignment horizontal="center" vertical="top"/>
    </xf>
    <xf numFmtId="0" fontId="4" fillId="0" borderId="15" xfId="0" applyNumberFormat="1" applyFont="1" applyBorder="1" applyAlignment="1">
      <alignment horizontal="center" vertical="top"/>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 fillId="0" borderId="17" xfId="0" applyNumberFormat="1" applyFont="1" applyBorder="1" applyAlignment="1">
      <alignment horizontal="left"/>
    </xf>
    <xf numFmtId="0" fontId="1" fillId="0" borderId="18" xfId="0" applyNumberFormat="1" applyFont="1" applyBorder="1" applyAlignment="1">
      <alignment horizontal="left"/>
    </xf>
    <xf numFmtId="0" fontId="11" fillId="0" borderId="0" xfId="0" applyNumberFormat="1" applyFont="1" applyBorder="1" applyAlignment="1">
      <alignment horizontal="left"/>
    </xf>
    <xf numFmtId="0" fontId="1" fillId="0" borderId="19" xfId="0" applyNumberFormat="1" applyFont="1" applyBorder="1" applyAlignment="1">
      <alignment horizontal="left"/>
    </xf>
    <xf numFmtId="0" fontId="3" fillId="0" borderId="0" xfId="0" applyNumberFormat="1" applyFont="1" applyFill="1" applyBorder="1" applyAlignment="1">
      <alignment horizontal="right" vertical="top" wrapText="1"/>
    </xf>
    <xf numFmtId="0" fontId="1" fillId="0" borderId="0" xfId="0" applyNumberFormat="1" applyFont="1" applyBorder="1" applyAlignment="1">
      <alignment horizontal="center"/>
    </xf>
    <xf numFmtId="43" fontId="1" fillId="0" borderId="0" xfId="0" applyNumberFormat="1" applyFont="1" applyBorder="1" applyAlignment="1">
      <alignment horizontal="left"/>
    </xf>
    <xf numFmtId="0" fontId="1" fillId="0" borderId="20" xfId="0" applyNumberFormat="1" applyFont="1" applyBorder="1" applyAlignment="1">
      <alignment horizontal="left"/>
    </xf>
    <xf numFmtId="0" fontId="1" fillId="6" borderId="0" xfId="0" applyNumberFormat="1" applyFont="1" applyFill="1" applyBorder="1" applyAlignment="1">
      <alignment horizontal="left"/>
    </xf>
    <xf numFmtId="0" fontId="1" fillId="6" borderId="20" xfId="0" applyNumberFormat="1" applyFont="1" applyFill="1" applyBorder="1" applyAlignment="1">
      <alignment horizontal="left"/>
    </xf>
    <xf numFmtId="0" fontId="73" fillId="0" borderId="0" xfId="0" applyNumberFormat="1" applyFont="1" applyBorder="1" applyAlignment="1">
      <alignment horizontal="left"/>
    </xf>
    <xf numFmtId="0" fontId="74" fillId="0" borderId="0" xfId="0" applyNumberFormat="1" applyFont="1" applyBorder="1" applyAlignment="1">
      <alignment horizontal="left"/>
    </xf>
    <xf numFmtId="0" fontId="75" fillId="0" borderId="0" xfId="0" applyNumberFormat="1" applyFont="1" applyBorder="1" applyAlignment="1">
      <alignment horizontal="left"/>
    </xf>
    <xf numFmtId="0" fontId="76" fillId="0" borderId="0" xfId="0" applyNumberFormat="1" applyFont="1" applyBorder="1" applyAlignment="1">
      <alignment horizontal="left"/>
    </xf>
    <xf numFmtId="0" fontId="77" fillId="0" borderId="0" xfId="0" applyNumberFormat="1" applyFont="1" applyBorder="1" applyAlignment="1">
      <alignment horizontal="left"/>
    </xf>
    <xf numFmtId="176" fontId="74" fillId="0" borderId="0" xfId="0" applyNumberFormat="1" applyFont="1" applyBorder="1" applyAlignment="1">
      <alignment horizontal="left"/>
    </xf>
    <xf numFmtId="43" fontId="74" fillId="0" borderId="0" xfId="0" applyNumberFormat="1" applyFont="1" applyBorder="1" applyAlignment="1">
      <alignment horizontal="left"/>
    </xf>
    <xf numFmtId="171" fontId="74" fillId="0" borderId="0" xfId="0" applyNumberFormat="1" applyFont="1" applyBorder="1" applyAlignment="1">
      <alignment horizontal="left"/>
    </xf>
    <xf numFmtId="0" fontId="1" fillId="33" borderId="20" xfId="0" applyNumberFormat="1" applyFont="1" applyFill="1" applyBorder="1" applyAlignment="1">
      <alignment horizontal="left"/>
    </xf>
    <xf numFmtId="0" fontId="7" fillId="33" borderId="20" xfId="0" applyNumberFormat="1" applyFont="1" applyFill="1" applyBorder="1" applyAlignment="1">
      <alignment horizontal="left"/>
    </xf>
    <xf numFmtId="0" fontId="1" fillId="16" borderId="20" xfId="0" applyNumberFormat="1" applyFont="1" applyFill="1" applyBorder="1" applyAlignment="1">
      <alignment horizontal="left"/>
    </xf>
    <xf numFmtId="0" fontId="7" fillId="16" borderId="20" xfId="0" applyNumberFormat="1" applyFont="1" applyFill="1" applyBorder="1" applyAlignment="1">
      <alignment horizontal="left"/>
    </xf>
    <xf numFmtId="0" fontId="13" fillId="0" borderId="0" xfId="0" applyNumberFormat="1" applyFont="1" applyBorder="1" applyAlignment="1">
      <alignment horizontal="left"/>
    </xf>
    <xf numFmtId="0" fontId="13" fillId="0" borderId="0" xfId="0" applyNumberFormat="1" applyFont="1" applyBorder="1" applyAlignment="1">
      <alignment horizontal="left" wrapText="1"/>
    </xf>
    <xf numFmtId="0" fontId="13" fillId="33" borderId="20" xfId="0" applyNumberFormat="1" applyFont="1" applyFill="1" applyBorder="1" applyAlignment="1">
      <alignment horizontal="left"/>
    </xf>
    <xf numFmtId="49" fontId="13" fillId="6" borderId="20" xfId="0" applyNumberFormat="1" applyFont="1" applyFill="1" applyBorder="1" applyAlignment="1">
      <alignment horizontal="center" textRotation="90"/>
    </xf>
    <xf numFmtId="0" fontId="1" fillId="18" borderId="20" xfId="0" applyNumberFormat="1" applyFont="1" applyFill="1" applyBorder="1" applyAlignment="1">
      <alignment horizontal="left"/>
    </xf>
    <xf numFmtId="0" fontId="74" fillId="18" borderId="20" xfId="0" applyNumberFormat="1" applyFont="1" applyFill="1" applyBorder="1" applyAlignment="1">
      <alignment horizontal="left"/>
    </xf>
    <xf numFmtId="0" fontId="7" fillId="18" borderId="20" xfId="0" applyNumberFormat="1" applyFont="1" applyFill="1" applyBorder="1" applyAlignment="1">
      <alignment horizontal="left"/>
    </xf>
    <xf numFmtId="49" fontId="13" fillId="13" borderId="20" xfId="0" applyNumberFormat="1" applyFont="1" applyFill="1" applyBorder="1" applyAlignment="1">
      <alignment horizontal="left" textRotation="90"/>
    </xf>
    <xf numFmtId="0" fontId="1" fillId="13" borderId="20" xfId="0" applyNumberFormat="1" applyFont="1" applyFill="1" applyBorder="1" applyAlignment="1">
      <alignment horizontal="left"/>
    </xf>
    <xf numFmtId="0" fontId="74" fillId="13" borderId="20" xfId="0" applyNumberFormat="1" applyFont="1" applyFill="1" applyBorder="1" applyAlignment="1">
      <alignment horizontal="left"/>
    </xf>
    <xf numFmtId="0" fontId="7" fillId="13" borderId="20" xfId="0" applyNumberFormat="1" applyFont="1" applyFill="1" applyBorder="1" applyAlignment="1">
      <alignment horizontal="left"/>
    </xf>
    <xf numFmtId="0" fontId="1" fillId="34" borderId="20" xfId="0" applyNumberFormat="1" applyFont="1" applyFill="1" applyBorder="1" applyAlignment="1">
      <alignment horizontal="left"/>
    </xf>
    <xf numFmtId="0" fontId="74" fillId="0" borderId="0" xfId="0" applyNumberFormat="1" applyFont="1" applyBorder="1" applyAlignment="1">
      <alignment horizontal="center"/>
    </xf>
    <xf numFmtId="0" fontId="3" fillId="0" borderId="20" xfId="0" applyNumberFormat="1" applyFont="1" applyBorder="1" applyAlignment="1">
      <alignment horizontal="left"/>
    </xf>
    <xf numFmtId="171" fontId="1" fillId="35" borderId="20" xfId="0" applyNumberFormat="1" applyFont="1" applyFill="1" applyBorder="1" applyAlignment="1">
      <alignment horizontal="left"/>
    </xf>
    <xf numFmtId="0" fontId="7" fillId="34" borderId="20" xfId="0" applyNumberFormat="1" applyFont="1" applyFill="1" applyBorder="1" applyAlignment="1">
      <alignment horizontal="left"/>
    </xf>
    <xf numFmtId="0" fontId="73" fillId="0" borderId="20" xfId="0" applyNumberFormat="1" applyFont="1" applyBorder="1" applyAlignment="1">
      <alignment horizontal="left"/>
    </xf>
    <xf numFmtId="2" fontId="1" fillId="13" borderId="20" xfId="0" applyNumberFormat="1" applyFont="1" applyFill="1" applyBorder="1" applyAlignment="1">
      <alignment horizontal="left"/>
    </xf>
    <xf numFmtId="0" fontId="13" fillId="33" borderId="0" xfId="0" applyNumberFormat="1" applyFont="1" applyFill="1" applyBorder="1" applyAlignment="1">
      <alignment horizontal="left"/>
    </xf>
    <xf numFmtId="171" fontId="1" fillId="35" borderId="0" xfId="0" applyNumberFormat="1" applyFont="1" applyFill="1" applyBorder="1" applyAlignment="1">
      <alignment horizontal="left"/>
    </xf>
    <xf numFmtId="2" fontId="1" fillId="35" borderId="0" xfId="0" applyNumberFormat="1" applyFont="1" applyFill="1" applyBorder="1" applyAlignment="1">
      <alignment horizontal="left"/>
    </xf>
    <xf numFmtId="2" fontId="1" fillId="0" borderId="0" xfId="0" applyNumberFormat="1" applyFont="1" applyBorder="1" applyAlignment="1">
      <alignment horizontal="left"/>
    </xf>
    <xf numFmtId="49" fontId="13" fillId="13" borderId="21" xfId="0" applyNumberFormat="1" applyFont="1" applyFill="1" applyBorder="1" applyAlignment="1">
      <alignment horizontal="left" textRotation="90"/>
    </xf>
    <xf numFmtId="0" fontId="1" fillId="13" borderId="21" xfId="0" applyNumberFormat="1" applyFont="1" applyFill="1" applyBorder="1" applyAlignment="1">
      <alignment horizontal="left"/>
    </xf>
    <xf numFmtId="0" fontId="7" fillId="13" borderId="21" xfId="0" applyNumberFormat="1" applyFont="1" applyFill="1" applyBorder="1" applyAlignment="1">
      <alignment horizontal="left"/>
    </xf>
    <xf numFmtId="0" fontId="1" fillId="34" borderId="21" xfId="0" applyNumberFormat="1" applyFont="1" applyFill="1" applyBorder="1" applyAlignment="1">
      <alignment horizontal="left"/>
    </xf>
    <xf numFmtId="49" fontId="13" fillId="6" borderId="22" xfId="0" applyNumberFormat="1" applyFont="1" applyFill="1" applyBorder="1" applyAlignment="1">
      <alignment horizontal="center" textRotation="90"/>
    </xf>
    <xf numFmtId="0" fontId="1" fillId="16" borderId="22" xfId="0" applyNumberFormat="1" applyFont="1" applyFill="1" applyBorder="1" applyAlignment="1">
      <alignment horizontal="left"/>
    </xf>
    <xf numFmtId="0" fontId="7" fillId="16" borderId="22" xfId="0" applyNumberFormat="1" applyFont="1" applyFill="1" applyBorder="1" applyAlignment="1">
      <alignment horizontal="left"/>
    </xf>
    <xf numFmtId="0" fontId="74" fillId="0" borderId="22" xfId="0" applyNumberFormat="1" applyFont="1" applyBorder="1" applyAlignment="1">
      <alignment horizontal="left"/>
    </xf>
    <xf numFmtId="0" fontId="1" fillId="34" borderId="22" xfId="0" applyNumberFormat="1" applyFont="1" applyFill="1" applyBorder="1" applyAlignment="1">
      <alignment horizontal="left"/>
    </xf>
    <xf numFmtId="0" fontId="1" fillId="0" borderId="22" xfId="0" applyNumberFormat="1" applyFont="1" applyBorder="1" applyAlignment="1">
      <alignment horizontal="left"/>
    </xf>
    <xf numFmtId="0" fontId="1" fillId="6" borderId="22" xfId="0" applyNumberFormat="1" applyFont="1" applyFill="1" applyBorder="1" applyAlignment="1">
      <alignment horizontal="left"/>
    </xf>
    <xf numFmtId="0" fontId="3" fillId="0" borderId="22" xfId="0" applyNumberFormat="1" applyFont="1" applyBorder="1" applyAlignment="1">
      <alignment horizontal="left"/>
    </xf>
    <xf numFmtId="0" fontId="1" fillId="18" borderId="23" xfId="0" applyNumberFormat="1" applyFont="1" applyFill="1" applyBorder="1" applyAlignment="1">
      <alignment horizontal="left"/>
    </xf>
    <xf numFmtId="0" fontId="1" fillId="34" borderId="23" xfId="0" applyNumberFormat="1" applyFont="1" applyFill="1" applyBorder="1" applyAlignment="1">
      <alignment horizontal="left"/>
    </xf>
    <xf numFmtId="0" fontId="74" fillId="13" borderId="21" xfId="0" applyNumberFormat="1" applyFont="1" applyFill="1" applyBorder="1" applyAlignment="1">
      <alignment horizontal="left"/>
    </xf>
    <xf numFmtId="0" fontId="74" fillId="18" borderId="23" xfId="0" applyNumberFormat="1" applyFont="1" applyFill="1" applyBorder="1" applyAlignment="1">
      <alignment horizontal="left"/>
    </xf>
    <xf numFmtId="0" fontId="73" fillId="0" borderId="21" xfId="0" applyNumberFormat="1" applyFont="1" applyBorder="1" applyAlignment="1">
      <alignment horizontal="left"/>
    </xf>
    <xf numFmtId="0" fontId="73" fillId="0" borderId="23" xfId="0" applyNumberFormat="1" applyFont="1" applyBorder="1" applyAlignment="1">
      <alignment horizontal="left"/>
    </xf>
    <xf numFmtId="2" fontId="74" fillId="0" borderId="20" xfId="0" applyNumberFormat="1" applyFont="1" applyBorder="1" applyAlignment="1">
      <alignment horizontal="left"/>
    </xf>
    <xf numFmtId="171" fontId="1" fillId="0" borderId="0" xfId="63" applyFont="1" applyBorder="1" applyAlignment="1">
      <alignment horizontal="left"/>
    </xf>
    <xf numFmtId="171" fontId="1" fillId="33" borderId="20" xfId="63" applyFont="1" applyFill="1" applyBorder="1" applyAlignment="1">
      <alignment horizontal="left"/>
    </xf>
    <xf numFmtId="171" fontId="1" fillId="35" borderId="20" xfId="63" applyFont="1" applyFill="1" applyBorder="1" applyAlignment="1">
      <alignment horizontal="left"/>
    </xf>
    <xf numFmtId="2" fontId="1" fillId="16" borderId="20" xfId="0" applyNumberFormat="1" applyFont="1" applyFill="1" applyBorder="1" applyAlignment="1">
      <alignment horizontal="left"/>
    </xf>
    <xf numFmtId="0" fontId="78" fillId="0" borderId="0" xfId="0" applyFont="1" applyFill="1" applyAlignment="1">
      <alignment/>
    </xf>
    <xf numFmtId="0" fontId="78" fillId="0" borderId="0" xfId="0" applyFont="1" applyFill="1" applyAlignment="1">
      <alignment horizontal="right" vertical="center" wrapText="1"/>
    </xf>
    <xf numFmtId="0" fontId="0" fillId="0" borderId="0" xfId="0" applyFill="1" applyAlignment="1">
      <alignment horizontal="right" vertical="center" wrapText="1"/>
    </xf>
    <xf numFmtId="0" fontId="79" fillId="0" borderId="0" xfId="0" applyFont="1" applyFill="1" applyAlignment="1">
      <alignment/>
    </xf>
    <xf numFmtId="0" fontId="80" fillId="0" borderId="0" xfId="0" applyFont="1" applyFill="1" applyAlignment="1">
      <alignment/>
    </xf>
    <xf numFmtId="0" fontId="78" fillId="0" borderId="20" xfId="0" applyFont="1" applyFill="1" applyBorder="1" applyAlignment="1">
      <alignment horizontal="center" vertical="center" wrapText="1"/>
    </xf>
    <xf numFmtId="0" fontId="78" fillId="0" borderId="20" xfId="0" applyFont="1" applyFill="1" applyBorder="1" applyAlignment="1">
      <alignment horizontal="right"/>
    </xf>
    <xf numFmtId="0" fontId="79" fillId="0" borderId="20" xfId="0" applyFont="1" applyFill="1" applyBorder="1" applyAlignment="1">
      <alignment/>
    </xf>
    <xf numFmtId="49" fontId="79" fillId="0" borderId="20" xfId="0" applyNumberFormat="1" applyFont="1" applyFill="1" applyBorder="1" applyAlignment="1">
      <alignment horizontal="center"/>
    </xf>
    <xf numFmtId="0" fontId="78" fillId="0" borderId="20" xfId="0" applyFont="1" applyFill="1" applyBorder="1" applyAlignment="1">
      <alignment horizontal="left" vertical="center" wrapText="1"/>
    </xf>
    <xf numFmtId="181" fontId="78" fillId="0" borderId="20" xfId="0" applyNumberFormat="1" applyFont="1" applyFill="1" applyBorder="1" applyAlignment="1">
      <alignment horizontal="right" wrapText="1"/>
    </xf>
    <xf numFmtId="3" fontId="78" fillId="0" borderId="20" xfId="0" applyNumberFormat="1" applyFont="1" applyFill="1" applyBorder="1" applyAlignment="1">
      <alignment horizontal="right" wrapText="1"/>
    </xf>
    <xf numFmtId="0" fontId="78" fillId="0" borderId="20" xfId="0" applyFont="1" applyFill="1" applyBorder="1" applyAlignment="1">
      <alignment horizontal="left" wrapText="1"/>
    </xf>
    <xf numFmtId="4" fontId="78" fillId="0" borderId="20" xfId="0" applyNumberFormat="1" applyFont="1" applyFill="1" applyBorder="1" applyAlignment="1">
      <alignment horizontal="right" wrapText="1"/>
    </xf>
    <xf numFmtId="181" fontId="78" fillId="0" borderId="20" xfId="0" applyNumberFormat="1" applyFont="1" applyFill="1" applyBorder="1" applyAlignment="1">
      <alignment horizontal="right"/>
    </xf>
    <xf numFmtId="181" fontId="79" fillId="0" borderId="20" xfId="0" applyNumberFormat="1" applyFont="1" applyFill="1" applyBorder="1" applyAlignment="1">
      <alignment horizontal="right"/>
    </xf>
    <xf numFmtId="0" fontId="79" fillId="0" borderId="20" xfId="0" applyFont="1" applyFill="1" applyBorder="1" applyAlignment="1">
      <alignment horizontal="center" vertical="center" wrapText="1"/>
    </xf>
    <xf numFmtId="0" fontId="79" fillId="0" borderId="20" xfId="0" applyFont="1" applyFill="1" applyBorder="1" applyAlignment="1">
      <alignment horizontal="center" vertical="center"/>
    </xf>
    <xf numFmtId="181" fontId="79" fillId="0" borderId="20" xfId="0" applyNumberFormat="1" applyFont="1" applyFill="1" applyBorder="1" applyAlignment="1">
      <alignment horizontal="right" vertical="center" wrapText="1"/>
    </xf>
    <xf numFmtId="181" fontId="79" fillId="0" borderId="20" xfId="0" applyNumberFormat="1" applyFont="1" applyFill="1" applyBorder="1" applyAlignment="1">
      <alignment horizontal="center" vertical="center" wrapText="1"/>
    </xf>
    <xf numFmtId="4" fontId="79" fillId="0" borderId="0" xfId="0" applyNumberFormat="1" applyFont="1" applyFill="1" applyBorder="1" applyAlignment="1">
      <alignment horizontal="right"/>
    </xf>
    <xf numFmtId="181" fontId="79" fillId="0" borderId="0" xfId="0" applyNumberFormat="1" applyFont="1" applyFill="1" applyBorder="1" applyAlignment="1">
      <alignment horizontal="right" vertical="center" wrapText="1"/>
    </xf>
    <xf numFmtId="181" fontId="79" fillId="0" borderId="0" xfId="0" applyNumberFormat="1" applyFont="1" applyFill="1" applyBorder="1" applyAlignment="1">
      <alignment horizontal="center" vertical="center" wrapText="1"/>
    </xf>
    <xf numFmtId="0" fontId="78" fillId="0" borderId="0" xfId="0" applyFont="1" applyFill="1" applyBorder="1" applyAlignment="1">
      <alignment horizontal="center" vertical="center" wrapText="1"/>
    </xf>
    <xf numFmtId="181" fontId="79" fillId="0" borderId="0" xfId="0" applyNumberFormat="1" applyFont="1" applyFill="1" applyBorder="1" applyAlignment="1">
      <alignment horizontal="right"/>
    </xf>
    <xf numFmtId="2" fontId="79" fillId="0" borderId="0" xfId="0" applyNumberFormat="1" applyFont="1" applyFill="1" applyAlignment="1">
      <alignment/>
    </xf>
    <xf numFmtId="181" fontId="78" fillId="0" borderId="0" xfId="0" applyNumberFormat="1" applyFont="1" applyFill="1" applyAlignment="1">
      <alignment/>
    </xf>
    <xf numFmtId="0" fontId="78" fillId="0" borderId="0" xfId="0" applyFont="1" applyAlignment="1">
      <alignment/>
    </xf>
    <xf numFmtId="49" fontId="78" fillId="0" borderId="0" xfId="0" applyNumberFormat="1" applyFont="1" applyFill="1" applyAlignment="1">
      <alignment/>
    </xf>
    <xf numFmtId="0" fontId="78" fillId="0" borderId="20" xfId="0" applyFont="1" applyFill="1" applyBorder="1" applyAlignment="1">
      <alignment/>
    </xf>
    <xf numFmtId="0" fontId="79" fillId="0" borderId="0" xfId="0" applyFont="1" applyAlignment="1">
      <alignment/>
    </xf>
    <xf numFmtId="0" fontId="78" fillId="0" borderId="20" xfId="0" applyFont="1" applyBorder="1" applyAlignment="1">
      <alignment horizontal="center" vertical="center" wrapText="1"/>
    </xf>
    <xf numFmtId="0" fontId="78" fillId="0" borderId="20" xfId="0" applyFont="1" applyBorder="1" applyAlignment="1">
      <alignment horizontal="center" vertical="center"/>
    </xf>
    <xf numFmtId="0" fontId="78" fillId="0" borderId="20" xfId="0" applyFont="1" applyBorder="1" applyAlignment="1">
      <alignment horizontal="center"/>
    </xf>
    <xf numFmtId="0" fontId="79" fillId="0" borderId="20" xfId="0" applyFont="1" applyBorder="1" applyAlignment="1">
      <alignment horizontal="center"/>
    </xf>
    <xf numFmtId="0" fontId="78" fillId="0" borderId="20" xfId="0" applyFont="1" applyBorder="1" applyAlignment="1">
      <alignment horizontal="left" wrapText="1"/>
    </xf>
    <xf numFmtId="1" fontId="78" fillId="0" borderId="20" xfId="0" applyNumberFormat="1" applyFont="1" applyBorder="1" applyAlignment="1">
      <alignment horizontal="center" vertical="center"/>
    </xf>
    <xf numFmtId="2" fontId="78" fillId="0" borderId="20" xfId="0" applyNumberFormat="1" applyFont="1" applyBorder="1" applyAlignment="1">
      <alignment horizontal="center" vertical="center"/>
    </xf>
    <xf numFmtId="0" fontId="79" fillId="0" borderId="20" xfId="0" applyFont="1" applyBorder="1" applyAlignment="1">
      <alignment horizontal="left"/>
    </xf>
    <xf numFmtId="0" fontId="79" fillId="0" borderId="20" xfId="0" applyFont="1" applyBorder="1" applyAlignment="1">
      <alignment horizontal="center" vertical="center"/>
    </xf>
    <xf numFmtId="2" fontId="79" fillId="0" borderId="20" xfId="0" applyNumberFormat="1" applyFont="1" applyBorder="1" applyAlignment="1">
      <alignment horizontal="center" vertical="center"/>
    </xf>
    <xf numFmtId="0" fontId="79" fillId="0" borderId="20" xfId="0" applyFont="1" applyBorder="1" applyAlignment="1">
      <alignment/>
    </xf>
    <xf numFmtId="2" fontId="79" fillId="0" borderId="20" xfId="0" applyNumberFormat="1" applyFont="1" applyBorder="1" applyAlignment="1">
      <alignment/>
    </xf>
    <xf numFmtId="0" fontId="0" fillId="0" borderId="0" xfId="0" applyFill="1" applyAlignment="1">
      <alignment/>
    </xf>
    <xf numFmtId="0" fontId="78" fillId="0" borderId="20" xfId="0" applyFont="1" applyFill="1" applyBorder="1" applyAlignment="1">
      <alignment horizontal="center" vertical="center"/>
    </xf>
    <xf numFmtId="0" fontId="78" fillId="0" borderId="20" xfId="0" applyFont="1" applyFill="1" applyBorder="1" applyAlignment="1">
      <alignment horizontal="center"/>
    </xf>
    <xf numFmtId="49" fontId="79" fillId="0" borderId="20" xfId="0" applyNumberFormat="1" applyFont="1" applyFill="1" applyBorder="1" applyAlignment="1">
      <alignment horizontal="center" vertical="top" wrapText="1"/>
    </xf>
    <xf numFmtId="2" fontId="78" fillId="0" borderId="20" xfId="0" applyNumberFormat="1" applyFont="1" applyFill="1" applyBorder="1" applyAlignment="1">
      <alignment vertical="top"/>
    </xf>
    <xf numFmtId="0" fontId="78" fillId="0" borderId="20" xfId="0" applyFont="1" applyFill="1" applyBorder="1" applyAlignment="1">
      <alignment horizontal="left" vertical="top" wrapText="1"/>
    </xf>
    <xf numFmtId="2" fontId="78" fillId="0" borderId="20" xfId="0" applyNumberFormat="1" applyFont="1" applyFill="1" applyBorder="1" applyAlignment="1">
      <alignment horizontal="center" vertical="top"/>
    </xf>
    <xf numFmtId="0" fontId="78" fillId="0" borderId="20" xfId="0" applyFont="1" applyFill="1" applyBorder="1" applyAlignment="1">
      <alignment horizontal="center" vertical="top"/>
    </xf>
    <xf numFmtId="1" fontId="78" fillId="0" borderId="20" xfId="0" applyNumberFormat="1" applyFont="1" applyFill="1" applyBorder="1" applyAlignment="1">
      <alignment vertical="top"/>
    </xf>
    <xf numFmtId="0" fontId="79" fillId="0" borderId="20" xfId="0" applyFont="1" applyFill="1" applyBorder="1" applyAlignment="1">
      <alignment horizontal="center"/>
    </xf>
    <xf numFmtId="2" fontId="79" fillId="0" borderId="20" xfId="0" applyNumberFormat="1" applyFont="1" applyFill="1" applyBorder="1" applyAlignment="1">
      <alignment/>
    </xf>
    <xf numFmtId="0" fontId="78" fillId="0" borderId="20" xfId="0" applyFont="1" applyFill="1" applyBorder="1" applyAlignment="1">
      <alignment vertical="top"/>
    </xf>
    <xf numFmtId="0" fontId="78" fillId="0" borderId="20" xfId="0" applyFont="1" applyFill="1" applyBorder="1" applyAlignment="1">
      <alignment wrapText="1"/>
    </xf>
    <xf numFmtId="2" fontId="78" fillId="0" borderId="20" xfId="0" applyNumberFormat="1" applyFont="1" applyFill="1" applyBorder="1" applyAlignment="1">
      <alignment horizontal="center"/>
    </xf>
    <xf numFmtId="0" fontId="79" fillId="0" borderId="20" xfId="0" applyFont="1" applyFill="1" applyBorder="1" applyAlignment="1">
      <alignment horizontal="right"/>
    </xf>
    <xf numFmtId="2" fontId="0" fillId="0" borderId="0" xfId="0" applyNumberFormat="1" applyFill="1" applyAlignment="1">
      <alignment/>
    </xf>
    <xf numFmtId="49" fontId="78" fillId="0" borderId="0" xfId="0" applyNumberFormat="1" applyFont="1" applyFill="1" applyBorder="1" applyAlignment="1">
      <alignment horizontal="center" vertical="top"/>
    </xf>
    <xf numFmtId="2" fontId="0" fillId="0" borderId="0" xfId="0" applyNumberFormat="1" applyFill="1" applyBorder="1" applyAlignment="1">
      <alignment/>
    </xf>
    <xf numFmtId="0" fontId="0" fillId="0" borderId="20" xfId="0" applyFill="1" applyBorder="1" applyAlignment="1">
      <alignment/>
    </xf>
    <xf numFmtId="2" fontId="0" fillId="0" borderId="20" xfId="0" applyNumberFormat="1" applyFill="1" applyBorder="1" applyAlignment="1">
      <alignment/>
    </xf>
    <xf numFmtId="0" fontId="78" fillId="0" borderId="20" xfId="0" applyFont="1" applyBorder="1" applyAlignment="1">
      <alignment vertical="center" wrapText="1"/>
    </xf>
    <xf numFmtId="0" fontId="79" fillId="0" borderId="20" xfId="0" applyFont="1" applyBorder="1" applyAlignment="1">
      <alignment horizontal="center" vertical="center" wrapText="1"/>
    </xf>
    <xf numFmtId="0" fontId="78" fillId="0" borderId="20" xfId="45" applyFont="1" applyBorder="1" applyAlignment="1" applyProtection="1">
      <alignment vertical="center" wrapText="1"/>
      <protection/>
    </xf>
    <xf numFmtId="0" fontId="79" fillId="0" borderId="20" xfId="0" applyFont="1" applyBorder="1" applyAlignment="1">
      <alignment vertical="center" wrapText="1"/>
    </xf>
    <xf numFmtId="0" fontId="78" fillId="0" borderId="20" xfId="0" applyFont="1" applyBorder="1" applyAlignment="1">
      <alignment/>
    </xf>
    <xf numFmtId="0" fontId="79" fillId="0" borderId="0" xfId="0" applyFont="1" applyFill="1" applyAlignment="1">
      <alignment horizontal="left" vertical="center" wrapText="1"/>
    </xf>
    <xf numFmtId="0" fontId="78" fillId="0" borderId="20" xfId="0" applyFont="1" applyFill="1" applyBorder="1" applyAlignment="1">
      <alignment vertical="center" wrapText="1"/>
    </xf>
    <xf numFmtId="16" fontId="78" fillId="0" borderId="20" xfId="0" applyNumberFormat="1" applyFont="1" applyFill="1" applyBorder="1" applyAlignment="1">
      <alignment vertical="center" wrapText="1"/>
    </xf>
    <xf numFmtId="14" fontId="78" fillId="0" borderId="20" xfId="0" applyNumberFormat="1" applyFont="1" applyFill="1" applyBorder="1" applyAlignment="1">
      <alignment vertical="center" wrapText="1"/>
    </xf>
    <xf numFmtId="0" fontId="79" fillId="0" borderId="20" xfId="0" applyFont="1" applyFill="1" applyBorder="1" applyAlignment="1">
      <alignment vertical="center" wrapText="1"/>
    </xf>
    <xf numFmtId="49" fontId="78" fillId="0" borderId="20" xfId="0" applyNumberFormat="1" applyFont="1" applyFill="1" applyBorder="1" applyAlignment="1">
      <alignment horizontal="center" vertical="top" wrapText="1"/>
    </xf>
    <xf numFmtId="2" fontId="78" fillId="0" borderId="20" xfId="0" applyNumberFormat="1" applyFont="1" applyFill="1" applyBorder="1" applyAlignment="1">
      <alignment vertical="center" wrapText="1"/>
    </xf>
    <xf numFmtId="2" fontId="78" fillId="0" borderId="20" xfId="0" applyNumberFormat="1" applyFont="1" applyFill="1" applyBorder="1" applyAlignment="1">
      <alignment/>
    </xf>
    <xf numFmtId="49" fontId="78" fillId="0" borderId="20" xfId="0" applyNumberFormat="1" applyFont="1" applyFill="1" applyBorder="1" applyAlignment="1">
      <alignment horizontal="center"/>
    </xf>
    <xf numFmtId="0" fontId="78" fillId="0" borderId="20" xfId="0" applyFont="1" applyFill="1" applyBorder="1" applyAlignment="1">
      <alignment horizontal="left"/>
    </xf>
    <xf numFmtId="2" fontId="78" fillId="0" borderId="20" xfId="0" applyNumberFormat="1" applyFont="1" applyFill="1" applyBorder="1" applyAlignment="1">
      <alignment horizontal="right"/>
    </xf>
    <xf numFmtId="2" fontId="78" fillId="0" borderId="20" xfId="0" applyNumberFormat="1" applyFont="1" applyFill="1" applyBorder="1" applyAlignment="1">
      <alignment horizontal="center" vertical="center"/>
    </xf>
    <xf numFmtId="0" fontId="79" fillId="0" borderId="0" xfId="0" applyFont="1" applyFill="1" applyAlignment="1">
      <alignment horizontal="center"/>
    </xf>
    <xf numFmtId="43" fontId="78" fillId="0" borderId="20" xfId="63" applyNumberFormat="1" applyFont="1" applyFill="1" applyBorder="1" applyAlignment="1">
      <alignment/>
    </xf>
    <xf numFmtId="0" fontId="78" fillId="0" borderId="20" xfId="0" applyFont="1" applyFill="1" applyBorder="1" applyAlignment="1">
      <alignment horizontal="right" vertical="top" wrapText="1"/>
    </xf>
    <xf numFmtId="43" fontId="79" fillId="0" borderId="20" xfId="63" applyNumberFormat="1" applyFont="1" applyFill="1" applyBorder="1" applyAlignment="1">
      <alignment/>
    </xf>
    <xf numFmtId="0" fontId="0" fillId="0" borderId="0" xfId="0" applyFill="1" applyBorder="1" applyAlignment="1">
      <alignment/>
    </xf>
    <xf numFmtId="0" fontId="78" fillId="0" borderId="24" xfId="0" applyFont="1" applyBorder="1" applyAlignment="1">
      <alignment horizontal="center"/>
    </xf>
    <xf numFmtId="0" fontId="78" fillId="0" borderId="20" xfId="0" applyFont="1" applyBorder="1" applyAlignment="1">
      <alignment horizontal="left" vertical="center" wrapText="1"/>
    </xf>
    <xf numFmtId="0" fontId="78" fillId="0" borderId="22" xfId="0" applyFont="1" applyBorder="1" applyAlignment="1">
      <alignment horizontal="center" vertical="center" wrapText="1"/>
    </xf>
    <xf numFmtId="0" fontId="78" fillId="0" borderId="22" xfId="0" applyFont="1" applyBorder="1" applyAlignment="1">
      <alignment horizontal="center"/>
    </xf>
    <xf numFmtId="2" fontId="78" fillId="0" borderId="20" xfId="0" applyNumberFormat="1" applyFont="1" applyBorder="1" applyAlignment="1">
      <alignment/>
    </xf>
    <xf numFmtId="0" fontId="78" fillId="0" borderId="20" xfId="0" applyFont="1" applyBorder="1" applyAlignment="1">
      <alignment horizontal="left" vertical="top" wrapText="1"/>
    </xf>
    <xf numFmtId="0" fontId="81" fillId="0" borderId="0" xfId="0" applyFont="1" applyAlignment="1">
      <alignment horizontal="left" vertical="center"/>
    </xf>
    <xf numFmtId="0" fontId="78" fillId="0" borderId="20" xfId="0" applyFont="1" applyBorder="1" applyAlignment="1">
      <alignment horizontal="center" wrapText="1"/>
    </xf>
    <xf numFmtId="3" fontId="78" fillId="0" borderId="20" xfId="0" applyNumberFormat="1" applyFont="1" applyBorder="1" applyAlignment="1">
      <alignment horizontal="center" vertical="center" wrapText="1"/>
    </xf>
    <xf numFmtId="0" fontId="78" fillId="0" borderId="22" xfId="0" applyFont="1" applyBorder="1" applyAlignment="1">
      <alignment horizontal="left" vertical="center" wrapText="1"/>
    </xf>
    <xf numFmtId="0" fontId="78" fillId="0" borderId="22" xfId="0" applyFont="1" applyFill="1" applyBorder="1" applyAlignment="1">
      <alignment horizontal="left" vertical="center" wrapText="1"/>
    </xf>
    <xf numFmtId="0" fontId="79" fillId="0" borderId="20" xfId="0" applyFont="1" applyBorder="1" applyAlignment="1">
      <alignment horizontal="right" vertical="center" wrapText="1"/>
    </xf>
    <xf numFmtId="0" fontId="81" fillId="0" borderId="0" xfId="0" applyFont="1" applyAlignment="1">
      <alignment/>
    </xf>
    <xf numFmtId="0" fontId="81" fillId="0" borderId="0" xfId="0" applyFont="1" applyAlignment="1">
      <alignment horizontal="center" vertical="center"/>
    </xf>
    <xf numFmtId="0" fontId="82" fillId="34" borderId="20" xfId="0" applyFont="1" applyFill="1" applyBorder="1" applyAlignment="1">
      <alignment horizontal="center" vertical="center"/>
    </xf>
    <xf numFmtId="4" fontId="82" fillId="34" borderId="20" xfId="0" applyNumberFormat="1" applyFont="1" applyFill="1" applyBorder="1" applyAlignment="1">
      <alignment horizontal="center" vertical="center"/>
    </xf>
    <xf numFmtId="4" fontId="78" fillId="0" borderId="20" xfId="0" applyNumberFormat="1" applyFont="1" applyBorder="1" applyAlignment="1">
      <alignment horizontal="center" vertical="center" wrapText="1"/>
    </xf>
    <xf numFmtId="4" fontId="79" fillId="0" borderId="20" xfId="0" applyNumberFormat="1" applyFont="1" applyBorder="1" applyAlignment="1">
      <alignment horizontal="center" vertical="center" wrapText="1"/>
    </xf>
    <xf numFmtId="181" fontId="79" fillId="0" borderId="20" xfId="0" applyNumberFormat="1" applyFont="1" applyFill="1" applyBorder="1" applyAlignment="1">
      <alignment horizontal="right" wrapText="1"/>
    </xf>
    <xf numFmtId="2" fontId="0" fillId="0" borderId="0" xfId="0" applyNumberFormat="1" applyAlignment="1">
      <alignment/>
    </xf>
    <xf numFmtId="181" fontId="79" fillId="0" borderId="25" xfId="0" applyNumberFormat="1" applyFont="1" applyFill="1" applyBorder="1" applyAlignment="1">
      <alignment horizontal="right"/>
    </xf>
    <xf numFmtId="4" fontId="79" fillId="0" borderId="20" xfId="0" applyNumberFormat="1" applyFont="1" applyFill="1" applyBorder="1" applyAlignment="1">
      <alignment horizontal="right" wrapText="1"/>
    </xf>
    <xf numFmtId="3" fontId="79" fillId="0" borderId="20" xfId="0" applyNumberFormat="1" applyFont="1" applyFill="1" applyBorder="1" applyAlignment="1">
      <alignment horizontal="right" wrapText="1"/>
    </xf>
    <xf numFmtId="4" fontId="78" fillId="0" borderId="20" xfId="0" applyNumberFormat="1" applyFont="1" applyFill="1" applyBorder="1" applyAlignment="1">
      <alignment horizontal="right"/>
    </xf>
    <xf numFmtId="0" fontId="19" fillId="0" borderId="0" xfId="0" applyFont="1" applyFill="1" applyAlignment="1">
      <alignment/>
    </xf>
    <xf numFmtId="181" fontId="0" fillId="0" borderId="0" xfId="0" applyNumberFormat="1" applyFill="1" applyAlignment="1">
      <alignment/>
    </xf>
    <xf numFmtId="171" fontId="0" fillId="0" borderId="0" xfId="63" applyFont="1" applyFill="1" applyAlignment="1">
      <alignment/>
    </xf>
    <xf numFmtId="3" fontId="0" fillId="0" borderId="0" xfId="0" applyNumberFormat="1" applyFill="1" applyAlignment="1">
      <alignment/>
    </xf>
    <xf numFmtId="43" fontId="0" fillId="0" borderId="0" xfId="0" applyNumberFormat="1" applyFill="1" applyAlignment="1">
      <alignment/>
    </xf>
    <xf numFmtId="0" fontId="79" fillId="0" borderId="20" xfId="0" applyFont="1" applyFill="1" applyBorder="1" applyAlignment="1">
      <alignment horizontal="left" vertical="center" wrapText="1"/>
    </xf>
    <xf numFmtId="0" fontId="79" fillId="0" borderId="0" xfId="0" applyFont="1" applyFill="1" applyBorder="1" applyAlignment="1">
      <alignment horizontal="left" vertical="center" wrapText="1"/>
    </xf>
    <xf numFmtId="0" fontId="78" fillId="0" borderId="0" xfId="0" applyFont="1" applyFill="1" applyAlignment="1">
      <alignment wrapText="1"/>
    </xf>
    <xf numFmtId="0" fontId="78" fillId="0" borderId="20" xfId="0" applyFont="1" applyBorder="1" applyAlignment="1">
      <alignment horizontal="right" vertical="center" wrapText="1"/>
    </xf>
    <xf numFmtId="4" fontId="78" fillId="0" borderId="20" xfId="0" applyNumberFormat="1" applyFont="1" applyBorder="1" applyAlignment="1">
      <alignment vertical="center" wrapText="1"/>
    </xf>
    <xf numFmtId="16" fontId="78" fillId="0" borderId="20" xfId="0" applyNumberFormat="1" applyFont="1" applyBorder="1" applyAlignment="1">
      <alignment horizontal="right" vertical="center" wrapText="1"/>
    </xf>
    <xf numFmtId="4" fontId="78" fillId="34" borderId="20" xfId="0" applyNumberFormat="1" applyFont="1" applyFill="1" applyBorder="1" applyAlignment="1">
      <alignment vertical="center" wrapText="1"/>
    </xf>
    <xf numFmtId="4" fontId="79" fillId="0" borderId="20" xfId="0" applyNumberFormat="1" applyFont="1" applyBorder="1" applyAlignment="1">
      <alignment vertical="center" wrapText="1"/>
    </xf>
    <xf numFmtId="4" fontId="78" fillId="0" borderId="0" xfId="0" applyNumberFormat="1" applyFont="1" applyAlignment="1">
      <alignment/>
    </xf>
    <xf numFmtId="4" fontId="0" fillId="0" borderId="0" xfId="0" applyNumberFormat="1" applyAlignment="1">
      <alignment/>
    </xf>
    <xf numFmtId="178" fontId="78" fillId="0" borderId="0" xfId="0" applyNumberFormat="1" applyFont="1" applyFill="1" applyBorder="1" applyAlignment="1">
      <alignment vertical="center" wrapText="1"/>
    </xf>
    <xf numFmtId="0" fontId="78" fillId="0" borderId="0" xfId="0" applyFont="1" applyFill="1" applyBorder="1" applyAlignment="1">
      <alignment vertical="center" wrapText="1"/>
    </xf>
    <xf numFmtId="1" fontId="78" fillId="0" borderId="0" xfId="0" applyNumberFormat="1" applyFont="1" applyFill="1" applyBorder="1" applyAlignment="1">
      <alignment vertical="center" wrapText="1"/>
    </xf>
    <xf numFmtId="1" fontId="78" fillId="0" borderId="20" xfId="0" applyNumberFormat="1" applyFont="1" applyFill="1" applyBorder="1" applyAlignment="1">
      <alignment vertical="center" wrapText="1"/>
    </xf>
    <xf numFmtId="0" fontId="78" fillId="0" borderId="0" xfId="0" applyFont="1" applyFill="1" applyAlignment="1">
      <alignment horizontal="center"/>
    </xf>
    <xf numFmtId="178" fontId="78" fillId="0" borderId="20" xfId="0" applyNumberFormat="1" applyFont="1" applyFill="1" applyBorder="1" applyAlignment="1">
      <alignment horizontal="center"/>
    </xf>
    <xf numFmtId="0" fontId="78" fillId="0" borderId="20" xfId="0" applyFont="1" applyFill="1" applyBorder="1" applyAlignment="1">
      <alignment horizontal="right" vertical="center"/>
    </xf>
    <xf numFmtId="0" fontId="64" fillId="0" borderId="0" xfId="0" applyFont="1" applyFill="1" applyAlignment="1">
      <alignment/>
    </xf>
    <xf numFmtId="0" fontId="0" fillId="0" borderId="20" xfId="0" applyBorder="1" applyAlignment="1">
      <alignment/>
    </xf>
    <xf numFmtId="0" fontId="78" fillId="0" borderId="20" xfId="0" applyFont="1" applyFill="1" applyBorder="1" applyAlignment="1">
      <alignment horizontal="right" wrapText="1"/>
    </xf>
    <xf numFmtId="43" fontId="78" fillId="0" borderId="20" xfId="63" applyNumberFormat="1" applyFont="1" applyFill="1" applyBorder="1" applyAlignment="1">
      <alignment horizontal="right"/>
    </xf>
    <xf numFmtId="43" fontId="78" fillId="0" borderId="20" xfId="63" applyNumberFormat="1" applyFont="1" applyFill="1" applyBorder="1" applyAlignment="1">
      <alignment horizontal="center" vertical="center" wrapText="1"/>
    </xf>
    <xf numFmtId="0" fontId="79" fillId="0" borderId="0" xfId="0" applyFont="1" applyFill="1" applyBorder="1" applyAlignment="1">
      <alignment horizontal="center"/>
    </xf>
    <xf numFmtId="2" fontId="79" fillId="0" borderId="0" xfId="0" applyNumberFormat="1" applyFont="1" applyFill="1" applyBorder="1" applyAlignment="1">
      <alignment/>
    </xf>
    <xf numFmtId="0" fontId="78" fillId="0" borderId="20" xfId="0" applyFont="1" applyFill="1" applyBorder="1" applyAlignment="1">
      <alignment horizontal="right" vertical="center" wrapText="1"/>
    </xf>
    <xf numFmtId="2" fontId="78" fillId="0" borderId="20" xfId="0" applyNumberFormat="1" applyFont="1" applyFill="1" applyBorder="1" applyAlignment="1">
      <alignment horizontal="center" vertical="center" wrapText="1"/>
    </xf>
    <xf numFmtId="43" fontId="79" fillId="0" borderId="20" xfId="63" applyNumberFormat="1" applyFont="1" applyFill="1" applyBorder="1" applyAlignment="1">
      <alignment horizontal="center" vertical="center" wrapText="1"/>
    </xf>
    <xf numFmtId="0" fontId="78" fillId="0" borderId="24" xfId="0" applyFont="1" applyFill="1" applyBorder="1" applyAlignment="1">
      <alignment vertical="center" wrapText="1"/>
    </xf>
    <xf numFmtId="0" fontId="0" fillId="0" borderId="0" xfId="0" applyBorder="1" applyAlignment="1">
      <alignment/>
    </xf>
    <xf numFmtId="178" fontId="78" fillId="0" borderId="20" xfId="0" applyNumberFormat="1" applyFont="1" applyFill="1" applyBorder="1" applyAlignment="1">
      <alignment horizontal="center" vertical="center" wrapText="1"/>
    </xf>
    <xf numFmtId="49" fontId="78" fillId="0" borderId="20" xfId="0" applyNumberFormat="1" applyFont="1" applyFill="1" applyBorder="1" applyAlignment="1">
      <alignment horizontal="left" vertical="top" wrapText="1"/>
    </xf>
    <xf numFmtId="49" fontId="78" fillId="0" borderId="20" xfId="0" applyNumberFormat="1" applyFont="1" applyFill="1" applyBorder="1" applyAlignment="1">
      <alignment horizontal="right" vertical="top" wrapText="1"/>
    </xf>
    <xf numFmtId="43" fontId="78" fillId="0" borderId="20" xfId="0" applyNumberFormat="1" applyFont="1" applyFill="1" applyBorder="1" applyAlignment="1">
      <alignment horizontal="center" vertical="center" wrapText="1"/>
    </xf>
    <xf numFmtId="1" fontId="78" fillId="0" borderId="20" xfId="0" applyNumberFormat="1" applyFont="1" applyFill="1" applyBorder="1" applyAlignment="1">
      <alignment horizontal="center" vertical="center" wrapText="1"/>
    </xf>
    <xf numFmtId="4" fontId="17" fillId="0" borderId="20" xfId="0" applyNumberFormat="1" applyFont="1" applyFill="1" applyBorder="1" applyAlignment="1">
      <alignment horizontal="center" vertical="center" wrapText="1"/>
    </xf>
    <xf numFmtId="4" fontId="78" fillId="0" borderId="20" xfId="0" applyNumberFormat="1" applyFont="1" applyFill="1" applyBorder="1" applyAlignment="1">
      <alignment/>
    </xf>
    <xf numFmtId="180" fontId="78" fillId="0" borderId="20" xfId="0" applyNumberFormat="1" applyFont="1" applyFill="1" applyBorder="1" applyAlignment="1">
      <alignment horizontal="center" vertical="center" wrapText="1"/>
    </xf>
    <xf numFmtId="49" fontId="79" fillId="0" borderId="20" xfId="0" applyNumberFormat="1" applyFont="1" applyFill="1" applyBorder="1" applyAlignment="1">
      <alignment horizontal="center" vertical="center" wrapText="1"/>
    </xf>
    <xf numFmtId="16" fontId="78" fillId="0" borderId="20" xfId="0" applyNumberFormat="1" applyFont="1" applyFill="1" applyBorder="1" applyAlignment="1">
      <alignment horizontal="right" vertical="center" wrapText="1"/>
    </xf>
    <xf numFmtId="0" fontId="78" fillId="0" borderId="0" xfId="0" applyFont="1" applyFill="1" applyBorder="1" applyAlignment="1">
      <alignment/>
    </xf>
    <xf numFmtId="49" fontId="78" fillId="0" borderId="0" xfId="0" applyNumberFormat="1" applyFont="1" applyFill="1" applyBorder="1" applyAlignment="1">
      <alignment/>
    </xf>
    <xf numFmtId="0" fontId="78" fillId="0" borderId="0" xfId="0" applyFont="1" applyFill="1" applyBorder="1" applyAlignment="1">
      <alignment horizontal="left"/>
    </xf>
    <xf numFmtId="0" fontId="78" fillId="0" borderId="0" xfId="0" applyFont="1" applyFill="1" applyBorder="1" applyAlignment="1">
      <alignment horizontal="left" wrapText="1"/>
    </xf>
    <xf numFmtId="0" fontId="78" fillId="6" borderId="20" xfId="0" applyFont="1" applyFill="1" applyBorder="1" applyAlignment="1">
      <alignment vertical="center" wrapText="1"/>
    </xf>
    <xf numFmtId="0" fontId="79" fillId="6" borderId="20" xfId="0" applyFont="1" applyFill="1" applyBorder="1" applyAlignment="1">
      <alignment horizontal="center" wrapText="1"/>
    </xf>
    <xf numFmtId="49" fontId="79" fillId="6" borderId="20" xfId="0" applyNumberFormat="1" applyFont="1" applyFill="1" applyBorder="1" applyAlignment="1">
      <alignment horizontal="center" vertical="top" wrapText="1"/>
    </xf>
    <xf numFmtId="0" fontId="78" fillId="6" borderId="20" xfId="0" applyFont="1" applyFill="1" applyBorder="1" applyAlignment="1">
      <alignment horizontal="center" vertical="center" wrapText="1"/>
    </xf>
    <xf numFmtId="0" fontId="0" fillId="6" borderId="20" xfId="0" applyFill="1" applyBorder="1" applyAlignment="1">
      <alignment/>
    </xf>
    <xf numFmtId="0" fontId="79" fillId="6" borderId="20" xfId="0" applyFont="1" applyFill="1" applyBorder="1" applyAlignment="1">
      <alignment vertical="center" wrapText="1"/>
    </xf>
    <xf numFmtId="43" fontId="78" fillId="6" borderId="20" xfId="63" applyNumberFormat="1" applyFont="1" applyFill="1" applyBorder="1" applyAlignment="1">
      <alignment horizontal="center" vertical="center" wrapText="1"/>
    </xf>
    <xf numFmtId="0" fontId="83" fillId="6" borderId="20" xfId="35" applyNumberFormat="1" applyFont="1" applyFill="1" applyBorder="1" applyAlignment="1" applyProtection="1">
      <alignment horizontal="center" vertical="top" wrapText="1"/>
      <protection/>
    </xf>
    <xf numFmtId="49" fontId="79" fillId="6" borderId="20" xfId="0" applyNumberFormat="1" applyFont="1" applyFill="1" applyBorder="1" applyAlignment="1">
      <alignment horizontal="right" vertical="top" wrapText="1"/>
    </xf>
    <xf numFmtId="0" fontId="78" fillId="6" borderId="20" xfId="0" applyFont="1" applyFill="1" applyBorder="1" applyAlignment="1">
      <alignment horizontal="right"/>
    </xf>
    <xf numFmtId="0" fontId="78" fillId="6" borderId="20" xfId="0" applyFont="1" applyFill="1" applyBorder="1" applyAlignment="1">
      <alignment/>
    </xf>
    <xf numFmtId="0" fontId="79" fillId="6" borderId="20" xfId="0" applyFont="1" applyFill="1" applyBorder="1" applyAlignment="1">
      <alignment/>
    </xf>
    <xf numFmtId="0" fontId="79" fillId="6" borderId="20" xfId="0" applyFont="1" applyFill="1" applyBorder="1" applyAlignment="1">
      <alignment horizontal="center" vertical="center" wrapText="1"/>
    </xf>
    <xf numFmtId="0" fontId="78" fillId="6" borderId="20" xfId="0" applyFont="1" applyFill="1" applyBorder="1" applyAlignment="1">
      <alignment horizontal="right" vertical="center" wrapText="1"/>
    </xf>
    <xf numFmtId="2" fontId="78" fillId="6" borderId="20" xfId="0" applyNumberFormat="1" applyFont="1" applyFill="1" applyBorder="1" applyAlignment="1">
      <alignment horizontal="center" vertical="center" wrapText="1"/>
    </xf>
    <xf numFmtId="0" fontId="0" fillId="6" borderId="20" xfId="0" applyFill="1" applyBorder="1" applyAlignment="1">
      <alignment horizontal="center" vertical="center"/>
    </xf>
    <xf numFmtId="0" fontId="0" fillId="0" borderId="20" xfId="0" applyBorder="1" applyAlignment="1">
      <alignment horizontal="center" vertical="center"/>
    </xf>
    <xf numFmtId="2" fontId="0" fillId="0" borderId="20" xfId="0" applyNumberFormat="1" applyBorder="1" applyAlignment="1">
      <alignment horizontal="center" vertical="center"/>
    </xf>
    <xf numFmtId="181" fontId="79" fillId="6" borderId="20" xfId="0" applyNumberFormat="1" applyFont="1" applyFill="1" applyBorder="1" applyAlignment="1">
      <alignment horizontal="right" wrapText="1"/>
    </xf>
    <xf numFmtId="181" fontId="79" fillId="6" borderId="20" xfId="0" applyNumberFormat="1" applyFont="1" applyFill="1" applyBorder="1" applyAlignment="1">
      <alignment horizontal="right"/>
    </xf>
    <xf numFmtId="4" fontId="79" fillId="6" borderId="20" xfId="0" applyNumberFormat="1" applyFont="1" applyFill="1" applyBorder="1" applyAlignment="1">
      <alignment horizontal="right" wrapText="1"/>
    </xf>
    <xf numFmtId="3" fontId="79" fillId="6" borderId="20" xfId="0" applyNumberFormat="1" applyFont="1" applyFill="1" applyBorder="1" applyAlignment="1">
      <alignment horizontal="right" wrapText="1"/>
    </xf>
    <xf numFmtId="4" fontId="78" fillId="6" borderId="20" xfId="0" applyNumberFormat="1" applyFont="1" applyFill="1" applyBorder="1" applyAlignment="1">
      <alignment horizontal="right" wrapText="1"/>
    </xf>
    <xf numFmtId="0" fontId="79" fillId="6" borderId="20" xfId="0" applyFont="1" applyFill="1" applyBorder="1" applyAlignment="1">
      <alignment horizontal="center"/>
    </xf>
    <xf numFmtId="49" fontId="79" fillId="6" borderId="20" xfId="0" applyNumberFormat="1" applyFont="1" applyFill="1" applyBorder="1" applyAlignment="1">
      <alignment horizontal="center"/>
    </xf>
    <xf numFmtId="4" fontId="79" fillId="6" borderId="20" xfId="0" applyNumberFormat="1" applyFont="1" applyFill="1" applyBorder="1" applyAlignment="1">
      <alignment horizontal="center" vertical="center" wrapText="1"/>
    </xf>
    <xf numFmtId="0" fontId="78" fillId="6" borderId="20" xfId="0" applyFont="1" applyFill="1" applyBorder="1" applyAlignment="1">
      <alignment horizontal="center"/>
    </xf>
    <xf numFmtId="0" fontId="78" fillId="6" borderId="20" xfId="0" applyFont="1" applyFill="1" applyBorder="1" applyAlignment="1">
      <alignment horizontal="center" vertical="center"/>
    </xf>
    <xf numFmtId="0" fontId="78" fillId="6" borderId="20" xfId="0" applyFont="1" applyFill="1" applyBorder="1" applyAlignment="1">
      <alignment horizontal="center" vertical="top" wrapText="1"/>
    </xf>
    <xf numFmtId="2" fontId="78" fillId="6" borderId="20" xfId="0" applyNumberFormat="1" applyFont="1" applyFill="1" applyBorder="1" applyAlignment="1">
      <alignment vertical="top"/>
    </xf>
    <xf numFmtId="2" fontId="79" fillId="6" borderId="20" xfId="0" applyNumberFormat="1" applyFont="1" applyFill="1" applyBorder="1" applyAlignment="1">
      <alignment/>
    </xf>
    <xf numFmtId="4" fontId="78" fillId="6" borderId="20" xfId="0" applyNumberFormat="1" applyFont="1" applyFill="1" applyBorder="1" applyAlignment="1">
      <alignment vertical="center" wrapText="1"/>
    </xf>
    <xf numFmtId="49" fontId="78" fillId="6" borderId="20" xfId="0" applyNumberFormat="1" applyFont="1" applyFill="1" applyBorder="1" applyAlignment="1">
      <alignment horizontal="center" vertical="top" wrapText="1"/>
    </xf>
    <xf numFmtId="49" fontId="84" fillId="6" borderId="20" xfId="0" applyNumberFormat="1" applyFont="1" applyFill="1" applyBorder="1" applyAlignment="1">
      <alignment horizontal="center" vertical="top" wrapText="1"/>
    </xf>
    <xf numFmtId="2" fontId="17" fillId="6" borderId="20" xfId="0" applyNumberFormat="1" applyFont="1" applyFill="1" applyBorder="1" applyAlignment="1">
      <alignment wrapText="1"/>
    </xf>
    <xf numFmtId="1" fontId="17" fillId="6" borderId="20" xfId="0" applyNumberFormat="1" applyFont="1" applyFill="1" applyBorder="1" applyAlignment="1">
      <alignment wrapText="1"/>
    </xf>
    <xf numFmtId="1" fontId="78" fillId="6" borderId="20" xfId="0" applyNumberFormat="1" applyFont="1" applyFill="1" applyBorder="1" applyAlignment="1">
      <alignment horizontal="center"/>
    </xf>
    <xf numFmtId="2" fontId="78" fillId="6" borderId="20" xfId="0" applyNumberFormat="1" applyFont="1" applyFill="1" applyBorder="1" applyAlignment="1">
      <alignment horizontal="right"/>
    </xf>
    <xf numFmtId="2" fontId="78" fillId="6" borderId="20" xfId="0" applyNumberFormat="1" applyFont="1" applyFill="1" applyBorder="1" applyAlignment="1">
      <alignment horizontal="center" vertical="center"/>
    </xf>
    <xf numFmtId="2" fontId="78" fillId="6" borderId="20" xfId="0" applyNumberFormat="1" applyFont="1" applyFill="1" applyBorder="1" applyAlignment="1">
      <alignment vertical="center"/>
    </xf>
    <xf numFmtId="49" fontId="79" fillId="6" borderId="20" xfId="63" applyNumberFormat="1" applyFont="1" applyFill="1" applyBorder="1" applyAlignment="1">
      <alignment horizontal="center"/>
    </xf>
    <xf numFmtId="49" fontId="78" fillId="6" borderId="20" xfId="63" applyNumberFormat="1" applyFont="1" applyFill="1" applyBorder="1" applyAlignment="1">
      <alignment horizontal="center"/>
    </xf>
    <xf numFmtId="178" fontId="78" fillId="6" borderId="20" xfId="0" applyNumberFormat="1" applyFont="1" applyFill="1" applyBorder="1" applyAlignment="1">
      <alignment horizontal="center"/>
    </xf>
    <xf numFmtId="2" fontId="78" fillId="6" borderId="20" xfId="0" applyNumberFormat="1" applyFont="1" applyFill="1" applyBorder="1" applyAlignment="1">
      <alignment/>
    </xf>
    <xf numFmtId="0" fontId="78" fillId="6" borderId="20" xfId="0" applyFont="1" applyFill="1" applyBorder="1" applyAlignment="1">
      <alignment horizontal="right" vertical="center"/>
    </xf>
    <xf numFmtId="43" fontId="78" fillId="6" borderId="20" xfId="63" applyNumberFormat="1" applyFont="1" applyFill="1" applyBorder="1" applyAlignment="1">
      <alignment/>
    </xf>
    <xf numFmtId="43" fontId="78" fillId="6" borderId="20" xfId="63" applyNumberFormat="1" applyFont="1" applyFill="1" applyBorder="1" applyAlignment="1">
      <alignment horizontal="right"/>
    </xf>
    <xf numFmtId="43" fontId="0" fillId="0" borderId="20" xfId="0" applyNumberFormat="1" applyBorder="1" applyAlignment="1">
      <alignment/>
    </xf>
    <xf numFmtId="2" fontId="0" fillId="0" borderId="0" xfId="0" applyNumberFormat="1" applyBorder="1" applyAlignment="1">
      <alignment/>
    </xf>
    <xf numFmtId="0" fontId="82" fillId="0" borderId="20" xfId="0" applyFont="1" applyFill="1" applyBorder="1" applyAlignment="1">
      <alignment horizontal="center" vertical="center"/>
    </xf>
    <xf numFmtId="4" fontId="82" fillId="0" borderId="20" xfId="0" applyNumberFormat="1" applyFont="1" applyFill="1" applyBorder="1" applyAlignment="1">
      <alignment horizontal="center" vertical="center"/>
    </xf>
    <xf numFmtId="4" fontId="82" fillId="0" borderId="20" xfId="0" applyNumberFormat="1" applyFont="1" applyFill="1" applyBorder="1" applyAlignment="1">
      <alignment horizontal="center" vertical="center" wrapText="1"/>
    </xf>
    <xf numFmtId="171" fontId="0" fillId="0" borderId="0" xfId="63" applyFont="1" applyAlignment="1">
      <alignment/>
    </xf>
    <xf numFmtId="0" fontId="85" fillId="0" borderId="22" xfId="0" applyFont="1" applyBorder="1" applyAlignment="1">
      <alignment horizontal="right" vertical="center" wrapText="1"/>
    </xf>
    <xf numFmtId="3" fontId="79" fillId="0" borderId="20" xfId="0" applyNumberFormat="1" applyFont="1" applyBorder="1" applyAlignment="1">
      <alignment horizontal="center" vertical="center" wrapText="1"/>
    </xf>
    <xf numFmtId="3" fontId="0" fillId="0" borderId="0" xfId="0" applyNumberFormat="1" applyAlignment="1">
      <alignment/>
    </xf>
    <xf numFmtId="3" fontId="78" fillId="0" borderId="20" xfId="0" applyNumberFormat="1" applyFont="1" applyFill="1" applyBorder="1" applyAlignment="1">
      <alignment horizontal="center" vertical="center" wrapText="1"/>
    </xf>
    <xf numFmtId="43" fontId="0" fillId="0" borderId="0" xfId="0" applyNumberFormat="1" applyAlignment="1">
      <alignment/>
    </xf>
    <xf numFmtId="0" fontId="3" fillId="0" borderId="21" xfId="0" applyNumberFormat="1" applyFont="1" applyBorder="1" applyAlignment="1">
      <alignment horizontal="left"/>
    </xf>
    <xf numFmtId="171" fontId="74" fillId="13" borderId="20" xfId="63" applyFont="1" applyFill="1" applyBorder="1" applyAlignment="1">
      <alignment horizontal="left"/>
    </xf>
    <xf numFmtId="0" fontId="74" fillId="34" borderId="20" xfId="0" applyNumberFormat="1" applyFont="1" applyFill="1" applyBorder="1" applyAlignment="1">
      <alignment horizontal="left"/>
    </xf>
    <xf numFmtId="43" fontId="13" fillId="33" borderId="0" xfId="0" applyNumberFormat="1" applyFont="1" applyFill="1" applyBorder="1" applyAlignment="1">
      <alignment horizontal="left"/>
    </xf>
    <xf numFmtId="0" fontId="74" fillId="36" borderId="20" xfId="0" applyNumberFormat="1" applyFont="1" applyFill="1" applyBorder="1" applyAlignment="1">
      <alignment horizontal="left"/>
    </xf>
    <xf numFmtId="0" fontId="1" fillId="33" borderId="26" xfId="0" applyNumberFormat="1" applyFont="1" applyFill="1" applyBorder="1" applyAlignment="1">
      <alignment horizontal="left"/>
    </xf>
    <xf numFmtId="171" fontId="74" fillId="18" borderId="20" xfId="63" applyFont="1" applyFill="1" applyBorder="1" applyAlignment="1">
      <alignment horizontal="left"/>
    </xf>
    <xf numFmtId="43" fontId="1" fillId="0" borderId="20" xfId="0" applyNumberFormat="1" applyFont="1" applyBorder="1" applyAlignment="1">
      <alignment vertical="top"/>
    </xf>
    <xf numFmtId="171" fontId="1" fillId="0" borderId="20" xfId="63" applyFont="1" applyBorder="1" applyAlignment="1">
      <alignment horizontal="left"/>
    </xf>
    <xf numFmtId="0" fontId="81" fillId="0" borderId="0" xfId="0" applyFont="1" applyAlignment="1">
      <alignment horizontal="left" wrapText="1"/>
    </xf>
    <xf numFmtId="0" fontId="79" fillId="0" borderId="0" xfId="0" applyFont="1" applyFill="1" applyAlignment="1">
      <alignment horizontal="center"/>
    </xf>
    <xf numFmtId="4" fontId="0" fillId="0" borderId="0" xfId="0" applyNumberFormat="1" applyFill="1" applyAlignment="1">
      <alignment/>
    </xf>
    <xf numFmtId="4" fontId="79" fillId="0" borderId="20" xfId="0" applyNumberFormat="1" applyFont="1" applyFill="1" applyBorder="1" applyAlignment="1">
      <alignment horizontal="right"/>
    </xf>
    <xf numFmtId="4" fontId="79" fillId="0" borderId="20" xfId="0" applyNumberFormat="1" applyFont="1" applyFill="1" applyBorder="1" applyAlignment="1">
      <alignment horizontal="right" vertical="center" wrapText="1"/>
    </xf>
    <xf numFmtId="4" fontId="86" fillId="0" borderId="0" xfId="0" applyNumberFormat="1" applyFont="1" applyFill="1" applyBorder="1" applyAlignment="1">
      <alignment horizontal="right" vertical="center"/>
    </xf>
    <xf numFmtId="4" fontId="64" fillId="0" borderId="0" xfId="0" applyNumberFormat="1" applyFont="1" applyFill="1" applyBorder="1" applyAlignment="1">
      <alignment/>
    </xf>
    <xf numFmtId="2" fontId="13" fillId="6" borderId="20" xfId="0" applyNumberFormat="1" applyFont="1" applyFill="1" applyBorder="1" applyAlignment="1">
      <alignment/>
    </xf>
    <xf numFmtId="0" fontId="0" fillId="0" borderId="0" xfId="0" applyBorder="1" applyAlignment="1">
      <alignment/>
    </xf>
    <xf numFmtId="187" fontId="78" fillId="0" borderId="20" xfId="0" applyNumberFormat="1" applyFont="1" applyFill="1" applyBorder="1" applyAlignment="1">
      <alignment horizontal="center" vertical="center" wrapText="1"/>
    </xf>
    <xf numFmtId="0" fontId="17" fillId="0" borderId="20" xfId="0" applyFont="1" applyFill="1" applyBorder="1" applyAlignment="1">
      <alignment horizontal="left" vertical="center" wrapText="1"/>
    </xf>
    <xf numFmtId="0" fontId="17" fillId="0" borderId="24" xfId="0" applyFont="1" applyFill="1" applyBorder="1" applyAlignment="1">
      <alignment horizontal="left" vertical="center" wrapText="1"/>
    </xf>
    <xf numFmtId="4" fontId="18" fillId="0" borderId="0" xfId="0" applyNumberFormat="1" applyFont="1" applyFill="1" applyBorder="1" applyAlignment="1">
      <alignment horizontal="center" vertical="center" wrapText="1"/>
    </xf>
    <xf numFmtId="0" fontId="18" fillId="0" borderId="20" xfId="0" applyFont="1" applyFill="1" applyBorder="1" applyAlignment="1">
      <alignment vertical="center" wrapText="1"/>
    </xf>
    <xf numFmtId="0" fontId="79" fillId="0" borderId="0" xfId="0" applyFont="1" applyFill="1" applyAlignment="1">
      <alignment wrapText="1"/>
    </xf>
    <xf numFmtId="0" fontId="79" fillId="0" borderId="0" xfId="0" applyFont="1" applyFill="1" applyAlignment="1">
      <alignment horizontal="center"/>
    </xf>
    <xf numFmtId="2" fontId="1" fillId="34" borderId="20" xfId="0" applyNumberFormat="1" applyFont="1" applyFill="1" applyBorder="1" applyAlignment="1">
      <alignment horizontal="left"/>
    </xf>
    <xf numFmtId="0" fontId="0" fillId="6" borderId="0" xfId="0" applyFill="1" applyAlignment="1">
      <alignment/>
    </xf>
    <xf numFmtId="4" fontId="78" fillId="6" borderId="20" xfId="0" applyNumberFormat="1" applyFont="1" applyFill="1" applyBorder="1" applyAlignment="1">
      <alignment/>
    </xf>
    <xf numFmtId="0" fontId="79" fillId="6" borderId="20" xfId="0" applyFont="1" applyFill="1" applyBorder="1" applyAlignment="1">
      <alignment horizontal="center" vertical="center"/>
    </xf>
    <xf numFmtId="4" fontId="79" fillId="0" borderId="20" xfId="0" applyNumberFormat="1" applyFont="1" applyFill="1" applyBorder="1" applyAlignment="1">
      <alignment horizontal="center" vertical="center" wrapText="1"/>
    </xf>
    <xf numFmtId="43" fontId="1" fillId="0" borderId="20" xfId="0" applyNumberFormat="1" applyFont="1" applyBorder="1" applyAlignment="1">
      <alignment horizontal="left"/>
    </xf>
    <xf numFmtId="0" fontId="78" fillId="0" borderId="20" xfId="0" applyFont="1" applyFill="1" applyBorder="1" applyAlignment="1">
      <alignment horizontal="center" wrapText="1"/>
    </xf>
    <xf numFmtId="2" fontId="1" fillId="0" borderId="20" xfId="0" applyNumberFormat="1" applyFont="1" applyBorder="1" applyAlignment="1">
      <alignment horizontal="left"/>
    </xf>
    <xf numFmtId="0" fontId="74" fillId="13" borderId="27" xfId="0" applyNumberFormat="1" applyFont="1" applyFill="1" applyBorder="1" applyAlignment="1">
      <alignment horizontal="left"/>
    </xf>
    <xf numFmtId="0" fontId="1" fillId="13" borderId="27" xfId="0" applyNumberFormat="1" applyFont="1" applyFill="1" applyBorder="1" applyAlignment="1">
      <alignment horizontal="left"/>
    </xf>
    <xf numFmtId="0" fontId="7" fillId="13" borderId="27" xfId="0" applyNumberFormat="1" applyFont="1" applyFill="1" applyBorder="1" applyAlignment="1">
      <alignment horizontal="left"/>
    </xf>
    <xf numFmtId="0" fontId="7" fillId="18" borderId="23" xfId="0" applyNumberFormat="1" applyFont="1" applyFill="1" applyBorder="1" applyAlignment="1">
      <alignment horizontal="left"/>
    </xf>
    <xf numFmtId="0" fontId="1" fillId="34" borderId="27" xfId="0" applyNumberFormat="1" applyFont="1" applyFill="1" applyBorder="1" applyAlignment="1">
      <alignment horizontal="left"/>
    </xf>
    <xf numFmtId="0" fontId="3" fillId="0" borderId="27" xfId="0" applyNumberFormat="1" applyFont="1" applyBorder="1" applyAlignment="1">
      <alignment horizontal="left"/>
    </xf>
    <xf numFmtId="0" fontId="73" fillId="0" borderId="27" xfId="0" applyNumberFormat="1" applyFont="1" applyBorder="1" applyAlignment="1">
      <alignment horizontal="left"/>
    </xf>
    <xf numFmtId="49" fontId="13" fillId="13" borderId="28" xfId="0" applyNumberFormat="1" applyFont="1" applyFill="1" applyBorder="1" applyAlignment="1">
      <alignment horizontal="left" textRotation="90"/>
    </xf>
    <xf numFmtId="49" fontId="13" fillId="13" borderId="29" xfId="0" applyNumberFormat="1" applyFont="1" applyFill="1" applyBorder="1" applyAlignment="1">
      <alignment horizontal="left" textRotation="90"/>
    </xf>
    <xf numFmtId="49" fontId="13" fillId="18" borderId="29" xfId="0" applyNumberFormat="1" applyFont="1" applyFill="1" applyBorder="1" applyAlignment="1">
      <alignment horizontal="left" textRotation="90"/>
    </xf>
    <xf numFmtId="49" fontId="13" fillId="18" borderId="30" xfId="0" applyNumberFormat="1" applyFont="1" applyFill="1" applyBorder="1" applyAlignment="1">
      <alignment horizontal="left" textRotation="90"/>
    </xf>
    <xf numFmtId="0" fontId="1" fillId="0" borderId="31" xfId="0" applyNumberFormat="1" applyFont="1" applyBorder="1" applyAlignment="1">
      <alignment horizontal="center"/>
    </xf>
    <xf numFmtId="171" fontId="1" fillId="13" borderId="20" xfId="63" applyFont="1" applyFill="1" applyBorder="1" applyAlignment="1">
      <alignment horizontal="left"/>
    </xf>
    <xf numFmtId="0" fontId="1" fillId="18" borderId="21" xfId="0" applyNumberFormat="1" applyFont="1" applyFill="1" applyBorder="1" applyAlignment="1">
      <alignment horizontal="left"/>
    </xf>
    <xf numFmtId="0" fontId="74" fillId="18" borderId="21" xfId="0" applyNumberFormat="1" applyFont="1" applyFill="1" applyBorder="1" applyAlignment="1">
      <alignment horizontal="left"/>
    </xf>
    <xf numFmtId="49" fontId="87" fillId="13" borderId="20" xfId="0" applyNumberFormat="1" applyFont="1" applyFill="1" applyBorder="1" applyAlignment="1">
      <alignment horizontal="left" textRotation="90"/>
    </xf>
    <xf numFmtId="2" fontId="1" fillId="33" borderId="26" xfId="0" applyNumberFormat="1" applyFont="1" applyFill="1" applyBorder="1" applyAlignment="1">
      <alignment horizontal="left"/>
    </xf>
    <xf numFmtId="2" fontId="3" fillId="0" borderId="0" xfId="0" applyNumberFormat="1" applyFont="1" applyBorder="1" applyAlignment="1">
      <alignment horizontal="left"/>
    </xf>
    <xf numFmtId="2" fontId="13" fillId="33" borderId="20" xfId="0" applyNumberFormat="1" applyFont="1" applyFill="1" applyBorder="1" applyAlignment="1">
      <alignment horizontal="left"/>
    </xf>
    <xf numFmtId="4" fontId="1" fillId="18" borderId="21" xfId="0" applyNumberFormat="1" applyFont="1" applyFill="1" applyBorder="1" applyAlignment="1">
      <alignment horizontal="left"/>
    </xf>
    <xf numFmtId="0" fontId="19" fillId="0" borderId="20" xfId="0" applyFont="1" applyBorder="1" applyAlignment="1">
      <alignment/>
    </xf>
    <xf numFmtId="2" fontId="19" fillId="0" borderId="20" xfId="0" applyNumberFormat="1" applyFont="1" applyBorder="1" applyAlignment="1">
      <alignment/>
    </xf>
    <xf numFmtId="2" fontId="78" fillId="0" borderId="0" xfId="0" applyNumberFormat="1" applyFont="1" applyAlignment="1">
      <alignment/>
    </xf>
    <xf numFmtId="171" fontId="1" fillId="34" borderId="20" xfId="63" applyFont="1" applyFill="1" applyBorder="1" applyAlignment="1">
      <alignment horizontal="left"/>
    </xf>
    <xf numFmtId="0" fontId="74" fillId="33" borderId="20" xfId="0" applyNumberFormat="1" applyFont="1" applyFill="1" applyBorder="1" applyAlignment="1">
      <alignment horizontal="left"/>
    </xf>
    <xf numFmtId="0" fontId="73" fillId="0" borderId="32" xfId="0" applyNumberFormat="1" applyFont="1" applyBorder="1" applyAlignment="1">
      <alignment horizontal="left"/>
    </xf>
    <xf numFmtId="0" fontId="73" fillId="0" borderId="33" xfId="0" applyNumberFormat="1" applyFont="1" applyBorder="1" applyAlignment="1">
      <alignment horizontal="left"/>
    </xf>
    <xf numFmtId="0" fontId="3" fillId="0" borderId="32" xfId="0" applyNumberFormat="1" applyFont="1" applyBorder="1" applyAlignment="1">
      <alignment horizontal="left"/>
    </xf>
    <xf numFmtId="0" fontId="73" fillId="0" borderId="34" xfId="0" applyNumberFormat="1" applyFont="1" applyBorder="1" applyAlignment="1">
      <alignment horizontal="left"/>
    </xf>
    <xf numFmtId="0" fontId="20" fillId="0" borderId="0" xfId="0" applyFont="1" applyAlignment="1">
      <alignment/>
    </xf>
    <xf numFmtId="0" fontId="20" fillId="0" borderId="0" xfId="0" applyFont="1" applyFill="1" applyAlignment="1">
      <alignment/>
    </xf>
    <xf numFmtId="43" fontId="78" fillId="6" borderId="20" xfId="0" applyNumberFormat="1" applyFont="1" applyFill="1" applyBorder="1" applyAlignment="1">
      <alignment horizontal="center" vertical="center" wrapText="1"/>
    </xf>
    <xf numFmtId="2" fontId="20" fillId="0" borderId="0" xfId="0" applyNumberFormat="1" applyFont="1" applyAlignment="1">
      <alignment/>
    </xf>
    <xf numFmtId="2" fontId="87" fillId="33" borderId="0" xfId="0" applyNumberFormat="1" applyFont="1" applyFill="1" applyBorder="1" applyAlignment="1">
      <alignment horizontal="left"/>
    </xf>
    <xf numFmtId="0" fontId="18" fillId="0" borderId="20" xfId="0" applyFont="1" applyFill="1" applyBorder="1" applyAlignment="1">
      <alignment horizontal="left" vertical="center" wrapText="1"/>
    </xf>
    <xf numFmtId="2" fontId="1" fillId="0" borderId="20"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35" xfId="0" applyNumberFormat="1" applyFont="1" applyBorder="1" applyAlignment="1">
      <alignment horizontal="center"/>
    </xf>
    <xf numFmtId="0" fontId="1" fillId="0" borderId="20" xfId="0" applyNumberFormat="1" applyFont="1" applyBorder="1" applyAlignment="1">
      <alignment horizontal="center"/>
    </xf>
    <xf numFmtId="2" fontId="1" fillId="0" borderId="36" xfId="0" applyNumberFormat="1" applyFont="1" applyBorder="1" applyAlignment="1">
      <alignment horizontal="center"/>
    </xf>
    <xf numFmtId="0" fontId="1" fillId="0" borderId="37" xfId="0" applyNumberFormat="1" applyFont="1" applyBorder="1" applyAlignment="1">
      <alignment horizontal="center"/>
    </xf>
    <xf numFmtId="0" fontId="1" fillId="0" borderId="38" xfId="0" applyNumberFormat="1" applyFont="1" applyBorder="1" applyAlignment="1">
      <alignment horizontal="center"/>
    </xf>
    <xf numFmtId="0" fontId="1" fillId="0" borderId="36" xfId="0" applyNumberFormat="1" applyFont="1" applyBorder="1" applyAlignment="1">
      <alignment horizontal="center"/>
    </xf>
    <xf numFmtId="0" fontId="1" fillId="0" borderId="21"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42" xfId="0" applyNumberFormat="1" applyFont="1" applyBorder="1" applyAlignment="1">
      <alignment horizontal="center"/>
    </xf>
    <xf numFmtId="2" fontId="1" fillId="0" borderId="21" xfId="0" applyNumberFormat="1" applyFont="1" applyBorder="1" applyAlignment="1">
      <alignment horizontal="center"/>
    </xf>
    <xf numFmtId="2" fontId="1" fillId="0" borderId="39" xfId="0" applyNumberFormat="1" applyFont="1" applyBorder="1" applyAlignment="1">
      <alignment horizontal="center"/>
    </xf>
    <xf numFmtId="2" fontId="1" fillId="0" borderId="22" xfId="0" applyNumberFormat="1" applyFont="1" applyBorder="1" applyAlignment="1">
      <alignment horizontal="center"/>
    </xf>
    <xf numFmtId="0" fontId="1" fillId="0" borderId="43" xfId="0" applyNumberFormat="1" applyFont="1" applyBorder="1" applyAlignment="1">
      <alignment horizontal="center"/>
    </xf>
    <xf numFmtId="0" fontId="1" fillId="0" borderId="37" xfId="0" applyNumberFormat="1" applyFont="1" applyBorder="1" applyAlignment="1">
      <alignment horizontal="left" wrapText="1" indent="3"/>
    </xf>
    <xf numFmtId="0" fontId="1" fillId="0" borderId="37" xfId="0" applyNumberFormat="1" applyFont="1" applyBorder="1" applyAlignment="1">
      <alignment horizontal="left" indent="3"/>
    </xf>
    <xf numFmtId="0" fontId="1" fillId="0" borderId="44" xfId="0" applyNumberFormat="1" applyFont="1" applyBorder="1" applyAlignment="1">
      <alignment horizontal="left" indent="3"/>
    </xf>
    <xf numFmtId="49" fontId="1" fillId="0" borderId="45" xfId="0" applyNumberFormat="1" applyFont="1" applyBorder="1" applyAlignment="1">
      <alignment horizontal="center"/>
    </xf>
    <xf numFmtId="49" fontId="1" fillId="0" borderId="39" xfId="0" applyNumberFormat="1" applyFont="1" applyBorder="1" applyAlignment="1">
      <alignment horizontal="center"/>
    </xf>
    <xf numFmtId="49" fontId="1" fillId="0" borderId="22" xfId="0" applyNumberFormat="1" applyFont="1" applyBorder="1" applyAlignment="1">
      <alignment horizontal="center"/>
    </xf>
    <xf numFmtId="49" fontId="1" fillId="0" borderId="21" xfId="0" applyNumberFormat="1" applyFont="1" applyBorder="1" applyAlignment="1">
      <alignment horizontal="center"/>
    </xf>
    <xf numFmtId="2" fontId="1" fillId="34" borderId="21" xfId="0" applyNumberFormat="1" applyFont="1" applyFill="1" applyBorder="1" applyAlignment="1">
      <alignment horizontal="center"/>
    </xf>
    <xf numFmtId="2" fontId="1" fillId="34" borderId="39" xfId="0" applyNumberFormat="1" applyFont="1" applyFill="1" applyBorder="1" applyAlignment="1">
      <alignment horizontal="center"/>
    </xf>
    <xf numFmtId="2" fontId="1" fillId="34" borderId="22" xfId="0" applyNumberFormat="1" applyFont="1" applyFill="1" applyBorder="1" applyAlignment="1">
      <alignment horizontal="center"/>
    </xf>
    <xf numFmtId="0" fontId="11" fillId="0" borderId="0" xfId="0" applyNumberFormat="1" applyFont="1" applyBorder="1" applyAlignment="1">
      <alignment horizontal="justify" wrapText="1"/>
    </xf>
    <xf numFmtId="0" fontId="1" fillId="0" borderId="46" xfId="0" applyNumberFormat="1" applyFont="1" applyBorder="1" applyAlignment="1">
      <alignment horizontal="center"/>
    </xf>
    <xf numFmtId="0" fontId="1" fillId="0" borderId="47" xfId="0" applyNumberFormat="1" applyFont="1" applyBorder="1" applyAlignment="1">
      <alignment horizontal="center"/>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39" xfId="0" applyNumberFormat="1" applyFont="1" applyBorder="1" applyAlignment="1">
      <alignment horizontal="left" wrapText="1" indent="2"/>
    </xf>
    <xf numFmtId="0" fontId="1" fillId="0" borderId="39" xfId="0" applyNumberFormat="1" applyFont="1" applyBorder="1" applyAlignment="1">
      <alignment horizontal="left" indent="2"/>
    </xf>
    <xf numFmtId="49" fontId="1" fillId="0" borderId="50" xfId="0" applyNumberFormat="1" applyFont="1" applyBorder="1" applyAlignment="1">
      <alignment horizontal="center"/>
    </xf>
    <xf numFmtId="49" fontId="1" fillId="0" borderId="47" xfId="0" applyNumberFormat="1" applyFont="1" applyBorder="1" applyAlignment="1">
      <alignment horizontal="center"/>
    </xf>
    <xf numFmtId="49" fontId="1" fillId="0" borderId="48" xfId="0" applyNumberFormat="1" applyFont="1" applyBorder="1" applyAlignment="1">
      <alignment horizontal="center"/>
    </xf>
    <xf numFmtId="49" fontId="1" fillId="0" borderId="46" xfId="0" applyNumberFormat="1" applyFont="1" applyBorder="1" applyAlignment="1">
      <alignment horizontal="center"/>
    </xf>
    <xf numFmtId="0" fontId="1" fillId="0" borderId="22" xfId="0" applyNumberFormat="1" applyFont="1" applyBorder="1" applyAlignment="1">
      <alignment horizontal="center"/>
    </xf>
    <xf numFmtId="0" fontId="7" fillId="0" borderId="39" xfId="0" applyNumberFormat="1" applyFont="1" applyBorder="1" applyAlignment="1">
      <alignment horizontal="left"/>
    </xf>
    <xf numFmtId="49" fontId="7" fillId="0" borderId="45" xfId="0" applyNumberFormat="1" applyFont="1" applyBorder="1" applyAlignment="1">
      <alignment horizontal="center"/>
    </xf>
    <xf numFmtId="49" fontId="7" fillId="0" borderId="39" xfId="0" applyNumberFormat="1" applyFont="1" applyBorder="1" applyAlignment="1">
      <alignment horizontal="center"/>
    </xf>
    <xf numFmtId="49" fontId="7" fillId="0" borderId="22" xfId="0" applyNumberFormat="1" applyFont="1" applyBorder="1" applyAlignment="1">
      <alignment horizontal="center"/>
    </xf>
    <xf numFmtId="49" fontId="7" fillId="0" borderId="21" xfId="0" applyNumberFormat="1" applyFont="1" applyBorder="1" applyAlignment="1">
      <alignment horizontal="center"/>
    </xf>
    <xf numFmtId="0" fontId="1" fillId="0" borderId="39" xfId="0" applyNumberFormat="1" applyFont="1" applyBorder="1" applyAlignment="1">
      <alignment horizontal="left" wrapText="1" indent="4"/>
    </xf>
    <xf numFmtId="0" fontId="1" fillId="0" borderId="39" xfId="0" applyNumberFormat="1" applyFont="1" applyBorder="1" applyAlignment="1">
      <alignment horizontal="left" indent="4"/>
    </xf>
    <xf numFmtId="49" fontId="1" fillId="0" borderId="51"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36" xfId="0" applyNumberFormat="1" applyFont="1" applyBorder="1" applyAlignment="1">
      <alignment horizontal="center"/>
    </xf>
    <xf numFmtId="171" fontId="1" fillId="0" borderId="36" xfId="63" applyFont="1" applyBorder="1" applyAlignment="1">
      <alignment horizontal="center"/>
    </xf>
    <xf numFmtId="171" fontId="1" fillId="0" borderId="37" xfId="63" applyFont="1" applyBorder="1" applyAlignment="1">
      <alignment horizontal="center"/>
    </xf>
    <xf numFmtId="171" fontId="1" fillId="0" borderId="38" xfId="63" applyFont="1" applyBorder="1" applyAlignment="1">
      <alignment horizontal="center"/>
    </xf>
    <xf numFmtId="0" fontId="1" fillId="0" borderId="39" xfId="0" applyNumberFormat="1" applyFont="1" applyBorder="1" applyAlignment="1">
      <alignment horizontal="left" wrapText="1" indent="3"/>
    </xf>
    <xf numFmtId="0" fontId="1" fillId="0" borderId="39" xfId="0" applyNumberFormat="1" applyFont="1" applyBorder="1" applyAlignment="1">
      <alignment horizontal="left" indent="3"/>
    </xf>
    <xf numFmtId="2" fontId="1" fillId="0" borderId="37" xfId="0" applyNumberFormat="1" applyFont="1" applyBorder="1" applyAlignment="1">
      <alignment horizontal="center"/>
    </xf>
    <xf numFmtId="2" fontId="1" fillId="0" borderId="38" xfId="0" applyNumberFormat="1" applyFont="1" applyBorder="1" applyAlignment="1">
      <alignment horizontal="center"/>
    </xf>
    <xf numFmtId="0" fontId="1" fillId="0" borderId="44" xfId="0" applyNumberFormat="1" applyFont="1" applyBorder="1" applyAlignment="1">
      <alignment horizontal="center"/>
    </xf>
    <xf numFmtId="2" fontId="7" fillId="6" borderId="36" xfId="0" applyNumberFormat="1" applyFont="1" applyFill="1" applyBorder="1" applyAlignment="1">
      <alignment horizontal="center"/>
    </xf>
    <xf numFmtId="2" fontId="7" fillId="6" borderId="37" xfId="0" applyNumberFormat="1" applyFont="1" applyFill="1" applyBorder="1" applyAlignment="1">
      <alignment horizontal="center"/>
    </xf>
    <xf numFmtId="2" fontId="7" fillId="6" borderId="38" xfId="0" applyNumberFormat="1" applyFont="1" applyFill="1" applyBorder="1" applyAlignment="1">
      <alignment horizontal="center"/>
    </xf>
    <xf numFmtId="0" fontId="1" fillId="6" borderId="36" xfId="0" applyNumberFormat="1" applyFont="1" applyFill="1" applyBorder="1" applyAlignment="1">
      <alignment horizontal="center"/>
    </xf>
    <xf numFmtId="0" fontId="1" fillId="6" borderId="37" xfId="0" applyNumberFormat="1" applyFont="1" applyFill="1" applyBorder="1" applyAlignment="1">
      <alignment horizontal="center"/>
    </xf>
    <xf numFmtId="0" fontId="1" fillId="6" borderId="44" xfId="0" applyNumberFormat="1" applyFont="1" applyFill="1" applyBorder="1" applyAlignment="1">
      <alignment horizontal="center"/>
    </xf>
    <xf numFmtId="0" fontId="1" fillId="6" borderId="37" xfId="0" applyNumberFormat="1" applyFont="1" applyFill="1" applyBorder="1" applyAlignment="1">
      <alignment horizontal="left" wrapText="1" indent="3"/>
    </xf>
    <xf numFmtId="0" fontId="1" fillId="6" borderId="37" xfId="0" applyNumberFormat="1" applyFont="1" applyFill="1" applyBorder="1" applyAlignment="1">
      <alignment horizontal="left" indent="3"/>
    </xf>
    <xf numFmtId="0" fontId="1" fillId="6" borderId="44" xfId="0" applyNumberFormat="1" applyFont="1" applyFill="1" applyBorder="1" applyAlignment="1">
      <alignment horizontal="left" indent="3"/>
    </xf>
    <xf numFmtId="49" fontId="1" fillId="6" borderId="51" xfId="0" applyNumberFormat="1" applyFont="1" applyFill="1" applyBorder="1" applyAlignment="1">
      <alignment horizontal="center"/>
    </xf>
    <xf numFmtId="49" fontId="1" fillId="6" borderId="37" xfId="0" applyNumberFormat="1" applyFont="1" applyFill="1" applyBorder="1" applyAlignment="1">
      <alignment horizontal="center"/>
    </xf>
    <xf numFmtId="49" fontId="1" fillId="6" borderId="38" xfId="0" applyNumberFormat="1" applyFont="1" applyFill="1" applyBorder="1" applyAlignment="1">
      <alignment horizontal="center"/>
    </xf>
    <xf numFmtId="49" fontId="1" fillId="6" borderId="36" xfId="0" applyNumberFormat="1" applyFont="1" applyFill="1" applyBorder="1" applyAlignment="1">
      <alignment horizontal="center"/>
    </xf>
    <xf numFmtId="2" fontId="1" fillId="0" borderId="52" xfId="0" applyNumberFormat="1" applyFont="1" applyBorder="1" applyAlignment="1">
      <alignment horizontal="center"/>
    </xf>
    <xf numFmtId="2" fontId="1" fillId="0" borderId="53" xfId="0" applyNumberFormat="1" applyFont="1" applyBorder="1" applyAlignment="1">
      <alignment horizontal="center"/>
    </xf>
    <xf numFmtId="2" fontId="1" fillId="0" borderId="54" xfId="0" applyNumberFormat="1" applyFont="1" applyBorder="1" applyAlignment="1">
      <alignment horizontal="center"/>
    </xf>
    <xf numFmtId="0" fontId="1" fillId="0" borderId="52" xfId="0" applyNumberFormat="1" applyFont="1" applyBorder="1" applyAlignment="1">
      <alignment horizontal="center"/>
    </xf>
    <xf numFmtId="0" fontId="1" fillId="0" borderId="53" xfId="0" applyNumberFormat="1" applyFont="1" applyBorder="1" applyAlignment="1">
      <alignment horizontal="center"/>
    </xf>
    <xf numFmtId="0" fontId="1" fillId="0" borderId="55" xfId="0" applyNumberFormat="1" applyFont="1" applyBorder="1" applyAlignment="1">
      <alignment horizontal="center"/>
    </xf>
    <xf numFmtId="49" fontId="1" fillId="0" borderId="56" xfId="0" applyNumberFormat="1" applyFont="1" applyBorder="1" applyAlignment="1">
      <alignment horizontal="center"/>
    </xf>
    <xf numFmtId="49" fontId="1" fillId="0" borderId="53" xfId="0" applyNumberFormat="1" applyFont="1" applyBorder="1" applyAlignment="1">
      <alignment horizontal="center"/>
    </xf>
    <xf numFmtId="49" fontId="1" fillId="0" borderId="54" xfId="0" applyNumberFormat="1" applyFont="1" applyBorder="1" applyAlignment="1">
      <alignment horizontal="center"/>
    </xf>
    <xf numFmtId="49" fontId="1" fillId="0" borderId="52" xfId="0" applyNumberFormat="1" applyFont="1" applyBorder="1" applyAlignment="1">
      <alignment horizontal="center"/>
    </xf>
    <xf numFmtId="2" fontId="1" fillId="0" borderId="32" xfId="0" applyNumberFormat="1" applyFont="1" applyBorder="1" applyAlignment="1">
      <alignment horizontal="center"/>
    </xf>
    <xf numFmtId="2" fontId="1" fillId="0" borderId="33" xfId="0" applyNumberFormat="1" applyFont="1" applyBorder="1" applyAlignment="1">
      <alignment horizontal="center"/>
    </xf>
    <xf numFmtId="2" fontId="1" fillId="0" borderId="35" xfId="0" applyNumberFormat="1" applyFont="1" applyBorder="1" applyAlignment="1">
      <alignment horizontal="center"/>
    </xf>
    <xf numFmtId="0" fontId="1" fillId="0" borderId="57" xfId="0" applyNumberFormat="1" applyFont="1" applyBorder="1" applyAlignment="1">
      <alignment horizontal="center"/>
    </xf>
    <xf numFmtId="49" fontId="1" fillId="0" borderId="58" xfId="0" applyNumberFormat="1" applyFont="1" applyBorder="1" applyAlignment="1">
      <alignment horizontal="center"/>
    </xf>
    <xf numFmtId="49" fontId="1" fillId="0" borderId="33" xfId="0" applyNumberFormat="1" applyFont="1" applyBorder="1" applyAlignment="1">
      <alignment horizontal="center"/>
    </xf>
    <xf numFmtId="49" fontId="1" fillId="0" borderId="35" xfId="0" applyNumberFormat="1" applyFont="1" applyBorder="1" applyAlignment="1">
      <alignment horizontal="center"/>
    </xf>
    <xf numFmtId="49" fontId="1" fillId="0" borderId="32" xfId="0" applyNumberFormat="1" applyFont="1" applyBorder="1" applyAlignment="1">
      <alignment horizontal="center"/>
    </xf>
    <xf numFmtId="0" fontId="1" fillId="13" borderId="21" xfId="0" applyNumberFormat="1" applyFont="1" applyFill="1" applyBorder="1" applyAlignment="1">
      <alignment horizontal="center"/>
    </xf>
    <xf numFmtId="0" fontId="1" fillId="13" borderId="39" xfId="0" applyNumberFormat="1" applyFont="1" applyFill="1" applyBorder="1" applyAlignment="1">
      <alignment horizontal="center"/>
    </xf>
    <xf numFmtId="0" fontId="1" fillId="13" borderId="43" xfId="0" applyNumberFormat="1" applyFont="1" applyFill="1" applyBorder="1" applyAlignment="1">
      <alignment horizontal="center"/>
    </xf>
    <xf numFmtId="0" fontId="1" fillId="13" borderId="39" xfId="0" applyNumberFormat="1" applyFont="1" applyFill="1" applyBorder="1" applyAlignment="1">
      <alignment horizontal="left" wrapText="1" indent="1"/>
    </xf>
    <xf numFmtId="0" fontId="1" fillId="13" borderId="39" xfId="0" applyNumberFormat="1" applyFont="1" applyFill="1" applyBorder="1" applyAlignment="1">
      <alignment horizontal="left" indent="1"/>
    </xf>
    <xf numFmtId="49" fontId="1" fillId="13" borderId="45" xfId="0" applyNumberFormat="1" applyFont="1" applyFill="1" applyBorder="1" applyAlignment="1">
      <alignment horizontal="center"/>
    </xf>
    <xf numFmtId="49" fontId="1" fillId="13" borderId="39" xfId="0" applyNumberFormat="1" applyFont="1" applyFill="1" applyBorder="1" applyAlignment="1">
      <alignment horizontal="center"/>
    </xf>
    <xf numFmtId="49" fontId="1" fillId="13" borderId="22" xfId="0" applyNumberFormat="1" applyFont="1" applyFill="1" applyBorder="1" applyAlignment="1">
      <alignment horizontal="center"/>
    </xf>
    <xf numFmtId="49" fontId="1" fillId="13" borderId="21" xfId="0" applyNumberFormat="1" applyFont="1" applyFill="1" applyBorder="1" applyAlignment="1">
      <alignment horizontal="center"/>
    </xf>
    <xf numFmtId="2" fontId="1" fillId="13" borderId="21" xfId="0" applyNumberFormat="1" applyFont="1" applyFill="1" applyBorder="1" applyAlignment="1">
      <alignment horizontal="center"/>
    </xf>
    <xf numFmtId="2" fontId="1" fillId="13" borderId="39" xfId="0" applyNumberFormat="1" applyFont="1" applyFill="1" applyBorder="1" applyAlignment="1">
      <alignment horizontal="center"/>
    </xf>
    <xf numFmtId="2" fontId="1" fillId="13" borderId="22" xfId="0" applyNumberFormat="1" applyFont="1" applyFill="1" applyBorder="1" applyAlignment="1">
      <alignment horizontal="center"/>
    </xf>
    <xf numFmtId="2" fontId="7" fillId="13" borderId="21" xfId="0" applyNumberFormat="1" applyFont="1" applyFill="1" applyBorder="1" applyAlignment="1">
      <alignment horizontal="center"/>
    </xf>
    <xf numFmtId="2" fontId="7" fillId="13" borderId="39" xfId="0" applyNumberFormat="1" applyFont="1" applyFill="1" applyBorder="1" applyAlignment="1">
      <alignment horizontal="center"/>
    </xf>
    <xf numFmtId="2" fontId="7" fillId="13" borderId="22" xfId="0" applyNumberFormat="1" applyFont="1" applyFill="1" applyBorder="1" applyAlignment="1">
      <alignment horizontal="center"/>
    </xf>
    <xf numFmtId="171" fontId="1" fillId="34" borderId="36" xfId="63" applyFont="1" applyFill="1" applyBorder="1" applyAlignment="1">
      <alignment horizontal="center"/>
    </xf>
    <xf numFmtId="171" fontId="1" fillId="34" borderId="37" xfId="63" applyFont="1" applyFill="1" applyBorder="1" applyAlignment="1">
      <alignment horizontal="center"/>
    </xf>
    <xf numFmtId="171" fontId="1" fillId="34" borderId="38" xfId="63" applyFont="1" applyFill="1" applyBorder="1" applyAlignment="1">
      <alignment horizontal="center"/>
    </xf>
    <xf numFmtId="2" fontId="7" fillId="34" borderId="21" xfId="0" applyNumberFormat="1" applyFont="1" applyFill="1" applyBorder="1" applyAlignment="1">
      <alignment horizontal="center"/>
    </xf>
    <xf numFmtId="2" fontId="7" fillId="34" borderId="39" xfId="0" applyNumberFormat="1" applyFont="1" applyFill="1" applyBorder="1" applyAlignment="1">
      <alignment horizontal="center"/>
    </xf>
    <xf numFmtId="2" fontId="7" fillId="34" borderId="22" xfId="0" applyNumberFormat="1" applyFont="1" applyFill="1" applyBorder="1" applyAlignment="1">
      <alignment horizontal="center"/>
    </xf>
    <xf numFmtId="0" fontId="1" fillId="0" borderId="37" xfId="0" applyNumberFormat="1" applyFont="1" applyBorder="1" applyAlignment="1">
      <alignment horizontal="left" wrapText="1" indent="4"/>
    </xf>
    <xf numFmtId="0" fontId="1" fillId="0" borderId="37" xfId="0" applyNumberFormat="1" applyFont="1" applyBorder="1" applyAlignment="1">
      <alignment horizontal="left" indent="4"/>
    </xf>
    <xf numFmtId="0" fontId="1" fillId="0" borderId="44" xfId="0" applyNumberFormat="1" applyFont="1" applyBorder="1" applyAlignment="1">
      <alignment horizontal="left" indent="4"/>
    </xf>
    <xf numFmtId="0" fontId="1" fillId="0" borderId="33" xfId="0" applyNumberFormat="1" applyFont="1" applyBorder="1" applyAlignment="1">
      <alignment horizontal="left" indent="4"/>
    </xf>
    <xf numFmtId="2" fontId="1" fillId="0" borderId="46" xfId="0" applyNumberFormat="1" applyFont="1" applyBorder="1" applyAlignment="1">
      <alignment horizontal="center"/>
    </xf>
    <xf numFmtId="2" fontId="1" fillId="0" borderId="47" xfId="0" applyNumberFormat="1" applyFont="1" applyBorder="1" applyAlignment="1">
      <alignment horizontal="center"/>
    </xf>
    <xf numFmtId="2" fontId="1" fillId="0" borderId="48" xfId="0" applyNumberFormat="1" applyFont="1" applyBorder="1" applyAlignment="1">
      <alignment horizontal="center"/>
    </xf>
    <xf numFmtId="0" fontId="1" fillId="13" borderId="39" xfId="0" applyNumberFormat="1" applyFont="1" applyFill="1" applyBorder="1" applyAlignment="1">
      <alignment horizontal="left" wrapText="1" indent="2"/>
    </xf>
    <xf numFmtId="0" fontId="1" fillId="13" borderId="39" xfId="0" applyNumberFormat="1" applyFont="1" applyFill="1" applyBorder="1" applyAlignment="1">
      <alignment horizontal="left" indent="2"/>
    </xf>
    <xf numFmtId="0" fontId="7" fillId="6" borderId="39" xfId="0" applyNumberFormat="1" applyFont="1" applyFill="1" applyBorder="1" applyAlignment="1">
      <alignment horizontal="left"/>
    </xf>
    <xf numFmtId="49" fontId="7" fillId="6" borderId="45" xfId="0" applyNumberFormat="1" applyFont="1" applyFill="1" applyBorder="1" applyAlignment="1">
      <alignment horizontal="center"/>
    </xf>
    <xf numFmtId="49" fontId="7" fillId="6" borderId="39" xfId="0" applyNumberFormat="1" applyFont="1" applyFill="1" applyBorder="1" applyAlignment="1">
      <alignment horizontal="center"/>
    </xf>
    <xf numFmtId="49" fontId="7" fillId="6" borderId="22" xfId="0" applyNumberFormat="1" applyFont="1" applyFill="1" applyBorder="1" applyAlignment="1">
      <alignment horizontal="center"/>
    </xf>
    <xf numFmtId="49" fontId="7" fillId="6" borderId="21" xfId="0" applyNumberFormat="1" applyFont="1" applyFill="1" applyBorder="1" applyAlignment="1">
      <alignment horizontal="center"/>
    </xf>
    <xf numFmtId="49" fontId="1" fillId="6" borderId="21" xfId="0" applyNumberFormat="1" applyFont="1" applyFill="1" applyBorder="1" applyAlignment="1">
      <alignment horizontal="center"/>
    </xf>
    <xf numFmtId="49" fontId="1" fillId="6" borderId="39" xfId="0" applyNumberFormat="1" applyFont="1" applyFill="1" applyBorder="1" applyAlignment="1">
      <alignment horizontal="center"/>
    </xf>
    <xf numFmtId="49" fontId="1" fillId="6" borderId="22" xfId="0" applyNumberFormat="1" applyFont="1" applyFill="1" applyBorder="1" applyAlignment="1">
      <alignment horizontal="center"/>
    </xf>
    <xf numFmtId="2" fontId="7" fillId="6" borderId="21" xfId="0" applyNumberFormat="1" applyFont="1" applyFill="1" applyBorder="1" applyAlignment="1">
      <alignment horizontal="center"/>
    </xf>
    <xf numFmtId="2" fontId="7" fillId="6" borderId="39" xfId="0" applyNumberFormat="1" applyFont="1" applyFill="1" applyBorder="1" applyAlignment="1">
      <alignment horizontal="center"/>
    </xf>
    <xf numFmtId="2" fontId="7" fillId="6" borderId="22" xfId="0" applyNumberFormat="1" applyFont="1" applyFill="1" applyBorder="1" applyAlignment="1">
      <alignment horizontal="center"/>
    </xf>
    <xf numFmtId="0" fontId="1" fillId="6" borderId="21" xfId="0" applyNumberFormat="1" applyFont="1" applyFill="1" applyBorder="1" applyAlignment="1">
      <alignment horizontal="center"/>
    </xf>
    <xf numFmtId="0" fontId="1" fillId="6" borderId="39" xfId="0" applyNumberFormat="1" applyFont="1" applyFill="1" applyBorder="1" applyAlignment="1">
      <alignment horizontal="center"/>
    </xf>
    <xf numFmtId="0" fontId="1" fillId="6" borderId="43" xfId="0" applyNumberFormat="1" applyFont="1" applyFill="1" applyBorder="1" applyAlignment="1">
      <alignment horizontal="center"/>
    </xf>
    <xf numFmtId="0" fontId="1" fillId="13" borderId="22" xfId="0" applyNumberFormat="1" applyFont="1" applyFill="1" applyBorder="1" applyAlignment="1">
      <alignment horizontal="center"/>
    </xf>
    <xf numFmtId="0" fontId="1" fillId="13" borderId="37" xfId="0" applyNumberFormat="1" applyFont="1" applyFill="1" applyBorder="1" applyAlignment="1">
      <alignment horizontal="left" wrapText="1" indent="1"/>
    </xf>
    <xf numFmtId="0" fontId="1" fillId="13" borderId="37" xfId="0" applyNumberFormat="1" applyFont="1" applyFill="1" applyBorder="1" applyAlignment="1">
      <alignment horizontal="left" indent="1"/>
    </xf>
    <xf numFmtId="0" fontId="1" fillId="13" borderId="44" xfId="0" applyNumberFormat="1" applyFont="1" applyFill="1" applyBorder="1" applyAlignment="1">
      <alignment horizontal="left" indent="1"/>
    </xf>
    <xf numFmtId="0" fontId="1" fillId="0" borderId="33" xfId="0" applyNumberFormat="1" applyFont="1" applyBorder="1" applyAlignment="1">
      <alignment horizontal="left" indent="3"/>
    </xf>
    <xf numFmtId="0" fontId="1" fillId="0" borderId="59" xfId="0" applyNumberFormat="1" applyFont="1" applyBorder="1" applyAlignment="1">
      <alignment horizontal="center"/>
    </xf>
    <xf numFmtId="0" fontId="1" fillId="0" borderId="0" xfId="0" applyNumberFormat="1" applyFont="1" applyBorder="1" applyAlignment="1">
      <alignment horizontal="center"/>
    </xf>
    <xf numFmtId="0" fontId="1" fillId="0" borderId="60" xfId="0" applyNumberFormat="1" applyFont="1" applyBorder="1" applyAlignment="1">
      <alignment horizontal="center"/>
    </xf>
    <xf numFmtId="49" fontId="1" fillId="0" borderId="61" xfId="0" applyNumberFormat="1" applyFont="1" applyBorder="1" applyAlignment="1">
      <alignment horizontal="center"/>
    </xf>
    <xf numFmtId="49" fontId="1" fillId="0" borderId="0" xfId="0" applyNumberFormat="1" applyFont="1" applyBorder="1" applyAlignment="1">
      <alignment horizontal="center"/>
    </xf>
    <xf numFmtId="49" fontId="1" fillId="0" borderId="62" xfId="0" applyNumberFormat="1" applyFont="1" applyBorder="1" applyAlignment="1">
      <alignment horizontal="center"/>
    </xf>
    <xf numFmtId="49" fontId="1" fillId="0" borderId="59" xfId="0" applyNumberFormat="1" applyFont="1" applyBorder="1" applyAlignment="1">
      <alignment horizontal="center"/>
    </xf>
    <xf numFmtId="2" fontId="0" fillId="13" borderId="39" xfId="0" applyNumberFormat="1" applyFill="1" applyBorder="1" applyAlignment="1">
      <alignment horizontal="center"/>
    </xf>
    <xf numFmtId="2" fontId="0" fillId="13" borderId="22" xfId="0" applyNumberFormat="1" applyFill="1" applyBorder="1" applyAlignment="1">
      <alignment horizontal="center"/>
    </xf>
    <xf numFmtId="0" fontId="1" fillId="0" borderId="33" xfId="0" applyNumberFormat="1" applyFont="1" applyBorder="1" applyAlignment="1">
      <alignment horizontal="left" indent="2"/>
    </xf>
    <xf numFmtId="0" fontId="1" fillId="0" borderId="37" xfId="0" applyNumberFormat="1" applyFont="1" applyBorder="1" applyAlignment="1">
      <alignment horizontal="left" wrapText="1" indent="2"/>
    </xf>
    <xf numFmtId="0" fontId="1" fillId="0" borderId="44" xfId="0" applyNumberFormat="1" applyFont="1" applyBorder="1" applyAlignment="1">
      <alignment horizontal="left" wrapText="1" indent="2"/>
    </xf>
    <xf numFmtId="0" fontId="1" fillId="0" borderId="63" xfId="0" applyNumberFormat="1" applyFont="1" applyBorder="1" applyAlignment="1">
      <alignment horizontal="center"/>
    </xf>
    <xf numFmtId="0" fontId="1" fillId="0" borderId="64" xfId="0" applyNumberFormat="1" applyFont="1" applyBorder="1" applyAlignment="1">
      <alignment horizontal="center"/>
    </xf>
    <xf numFmtId="0" fontId="1" fillId="0" borderId="65" xfId="0" applyNumberFormat="1" applyFont="1" applyBorder="1" applyAlignment="1">
      <alignment horizontal="center"/>
    </xf>
    <xf numFmtId="2" fontId="1" fillId="13" borderId="52" xfId="0" applyNumberFormat="1" applyFont="1" applyFill="1" applyBorder="1" applyAlignment="1">
      <alignment horizontal="center"/>
    </xf>
    <xf numFmtId="2" fontId="1" fillId="13" borderId="53" xfId="0" applyNumberFormat="1" applyFont="1" applyFill="1" applyBorder="1" applyAlignment="1">
      <alignment horizontal="center"/>
    </xf>
    <xf numFmtId="2" fontId="1" fillId="13" borderId="54" xfId="0" applyNumberFormat="1" applyFont="1" applyFill="1" applyBorder="1" applyAlignment="1">
      <alignment horizontal="center"/>
    </xf>
    <xf numFmtId="0" fontId="1" fillId="13" borderId="52" xfId="0" applyNumberFormat="1" applyFont="1" applyFill="1" applyBorder="1" applyAlignment="1">
      <alignment horizontal="center"/>
    </xf>
    <xf numFmtId="0" fontId="1" fillId="13" borderId="53" xfId="0" applyNumberFormat="1" applyFont="1" applyFill="1" applyBorder="1" applyAlignment="1">
      <alignment horizontal="center"/>
    </xf>
    <xf numFmtId="0" fontId="1" fillId="13" borderId="55" xfId="0" applyNumberFormat="1" applyFont="1" applyFill="1" applyBorder="1" applyAlignment="1">
      <alignment horizontal="center"/>
    </xf>
    <xf numFmtId="49" fontId="1" fillId="13" borderId="56" xfId="0" applyNumberFormat="1" applyFont="1" applyFill="1" applyBorder="1" applyAlignment="1">
      <alignment horizontal="center"/>
    </xf>
    <xf numFmtId="49" fontId="1" fillId="13" borderId="53" xfId="0" applyNumberFormat="1" applyFont="1" applyFill="1" applyBorder="1" applyAlignment="1">
      <alignment horizontal="center"/>
    </xf>
    <xf numFmtId="49" fontId="1" fillId="13" borderId="54" xfId="0" applyNumberFormat="1" applyFont="1" applyFill="1" applyBorder="1" applyAlignment="1">
      <alignment horizontal="center"/>
    </xf>
    <xf numFmtId="49" fontId="1" fillId="13" borderId="52" xfId="0" applyNumberFormat="1" applyFont="1" applyFill="1" applyBorder="1" applyAlignment="1">
      <alignment horizontal="center"/>
    </xf>
    <xf numFmtId="2" fontId="1" fillId="0" borderId="63" xfId="0" applyNumberFormat="1" applyFont="1" applyBorder="1" applyAlignment="1">
      <alignment horizontal="center"/>
    </xf>
    <xf numFmtId="2" fontId="1" fillId="0" borderId="64" xfId="0" applyNumberFormat="1" applyFont="1" applyBorder="1" applyAlignment="1">
      <alignment horizontal="center"/>
    </xf>
    <xf numFmtId="2" fontId="1" fillId="0" borderId="66" xfId="0" applyNumberFormat="1" applyFont="1" applyBorder="1" applyAlignment="1">
      <alignment horizontal="center"/>
    </xf>
    <xf numFmtId="0" fontId="1" fillId="0" borderId="66" xfId="0" applyNumberFormat="1" applyFont="1" applyBorder="1" applyAlignment="1">
      <alignment horizontal="center"/>
    </xf>
    <xf numFmtId="49" fontId="1" fillId="0" borderId="67" xfId="0" applyNumberFormat="1" applyFont="1" applyBorder="1" applyAlignment="1">
      <alignment horizontal="center"/>
    </xf>
    <xf numFmtId="49" fontId="1" fillId="0" borderId="64" xfId="0" applyNumberFormat="1" applyFont="1" applyBorder="1" applyAlignment="1">
      <alignment horizontal="center"/>
    </xf>
    <xf numFmtId="49" fontId="1" fillId="0" borderId="66" xfId="0" applyNumberFormat="1" applyFont="1" applyBorder="1" applyAlignment="1">
      <alignment horizontal="center"/>
    </xf>
    <xf numFmtId="49" fontId="1" fillId="0" borderId="63" xfId="0" applyNumberFormat="1" applyFont="1" applyBorder="1" applyAlignment="1">
      <alignment horizontal="center"/>
    </xf>
    <xf numFmtId="0" fontId="1" fillId="0" borderId="39" xfId="0" applyNumberFormat="1" applyFont="1" applyBorder="1" applyAlignment="1">
      <alignment horizontal="left" wrapText="1" indent="1"/>
    </xf>
    <xf numFmtId="0" fontId="1" fillId="0" borderId="39" xfId="0" applyNumberFormat="1" applyFont="1" applyBorder="1" applyAlignment="1">
      <alignment horizontal="left" indent="1"/>
    </xf>
    <xf numFmtId="0" fontId="1" fillId="0" borderId="39" xfId="0" applyNumberFormat="1" applyFont="1" applyBorder="1" applyAlignment="1">
      <alignment horizontal="left"/>
    </xf>
    <xf numFmtId="0" fontId="1" fillId="0" borderId="0" xfId="0" applyNumberFormat="1" applyFont="1" applyBorder="1" applyAlignment="1">
      <alignment horizontal="left"/>
    </xf>
    <xf numFmtId="0" fontId="1" fillId="0" borderId="37" xfId="0" applyNumberFormat="1" applyFont="1" applyBorder="1" applyAlignment="1">
      <alignment horizontal="left"/>
    </xf>
    <xf numFmtId="49" fontId="1" fillId="0" borderId="43" xfId="0" applyNumberFormat="1" applyFont="1" applyBorder="1" applyAlignment="1">
      <alignment horizontal="center"/>
    </xf>
    <xf numFmtId="49" fontId="1" fillId="0" borderId="49" xfId="0" applyNumberFormat="1" applyFont="1" applyBorder="1" applyAlignment="1">
      <alignment horizontal="center"/>
    </xf>
    <xf numFmtId="0" fontId="1" fillId="0" borderId="0" xfId="0" applyNumberFormat="1" applyFont="1" applyBorder="1" applyAlignment="1">
      <alignment horizontal="right"/>
    </xf>
    <xf numFmtId="49" fontId="1" fillId="0" borderId="37" xfId="0" applyNumberFormat="1" applyFont="1" applyBorder="1" applyAlignment="1">
      <alignment horizontal="left"/>
    </xf>
    <xf numFmtId="49" fontId="1" fillId="0" borderId="55" xfId="0" applyNumberFormat="1" applyFont="1" applyBorder="1" applyAlignment="1">
      <alignment horizontal="center"/>
    </xf>
    <xf numFmtId="0" fontId="4" fillId="0" borderId="33" xfId="0" applyNumberFormat="1" applyFont="1" applyBorder="1" applyAlignment="1">
      <alignment horizontal="center" vertical="top"/>
    </xf>
    <xf numFmtId="0" fontId="3" fillId="0" borderId="0" xfId="0" applyNumberFormat="1" applyFont="1" applyBorder="1" applyAlignment="1">
      <alignment horizontal="center"/>
    </xf>
    <xf numFmtId="0" fontId="1" fillId="0" borderId="32"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5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62"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37" xfId="0" applyNumberFormat="1" applyFont="1" applyBorder="1" applyAlignment="1">
      <alignment horizontal="center"/>
    </xf>
    <xf numFmtId="0" fontId="3" fillId="0" borderId="0" xfId="0" applyNumberFormat="1" applyFont="1" applyBorder="1" applyAlignment="1">
      <alignment horizontal="left"/>
    </xf>
    <xf numFmtId="0" fontId="3" fillId="0" borderId="0" xfId="0" applyNumberFormat="1" applyFont="1" applyFill="1" applyBorder="1" applyAlignment="1">
      <alignment horizontal="right"/>
    </xf>
    <xf numFmtId="0" fontId="3" fillId="0" borderId="0" xfId="0" applyNumberFormat="1" applyFont="1" applyFill="1" applyBorder="1" applyAlignment="1">
      <alignment horizontal="right" vertical="top" wrapText="1"/>
    </xf>
    <xf numFmtId="0" fontId="3" fillId="0" borderId="37" xfId="0" applyNumberFormat="1" applyFont="1" applyBorder="1" applyAlignment="1">
      <alignment horizontal="center"/>
    </xf>
    <xf numFmtId="0" fontId="1" fillId="6" borderId="39" xfId="0" applyNumberFormat="1" applyFont="1" applyFill="1" applyBorder="1" applyAlignment="1">
      <alignment horizontal="left"/>
    </xf>
    <xf numFmtId="49" fontId="1" fillId="6" borderId="56" xfId="0" applyNumberFormat="1" applyFont="1" applyFill="1" applyBorder="1" applyAlignment="1">
      <alignment horizontal="center"/>
    </xf>
    <xf numFmtId="49" fontId="1" fillId="6" borderId="53" xfId="0" applyNumberFormat="1" applyFont="1" applyFill="1" applyBorder="1" applyAlignment="1">
      <alignment horizontal="center"/>
    </xf>
    <xf numFmtId="49" fontId="1" fillId="6" borderId="54" xfId="0" applyNumberFormat="1" applyFont="1" applyFill="1" applyBorder="1" applyAlignment="1">
      <alignment horizontal="center"/>
    </xf>
    <xf numFmtId="49" fontId="1" fillId="6" borderId="52" xfId="0" applyNumberFormat="1" applyFont="1" applyFill="1" applyBorder="1" applyAlignment="1">
      <alignment horizontal="center"/>
    </xf>
    <xf numFmtId="2" fontId="7" fillId="6" borderId="52" xfId="0" applyNumberFormat="1" applyFont="1" applyFill="1" applyBorder="1" applyAlignment="1">
      <alignment horizontal="center"/>
    </xf>
    <xf numFmtId="2" fontId="7" fillId="6" borderId="53" xfId="0" applyNumberFormat="1" applyFont="1" applyFill="1" applyBorder="1" applyAlignment="1">
      <alignment horizontal="center"/>
    </xf>
    <xf numFmtId="2" fontId="7" fillId="6" borderId="54" xfId="0" applyNumberFormat="1" applyFont="1" applyFill="1" applyBorder="1" applyAlignment="1">
      <alignment horizontal="center"/>
    </xf>
    <xf numFmtId="49" fontId="3" fillId="0" borderId="37" xfId="0" applyNumberFormat="1" applyFont="1" applyBorder="1" applyAlignment="1">
      <alignment horizontal="left"/>
    </xf>
    <xf numFmtId="0" fontId="1" fillId="0" borderId="32" xfId="0" applyNumberFormat="1" applyFont="1" applyBorder="1" applyAlignment="1">
      <alignment horizontal="right"/>
    </xf>
    <xf numFmtId="0" fontId="1" fillId="0" borderId="33" xfId="0" applyNumberFormat="1" applyFont="1" applyBorder="1" applyAlignment="1">
      <alignment horizontal="right"/>
    </xf>
    <xf numFmtId="0" fontId="1" fillId="0" borderId="33" xfId="0" applyNumberFormat="1" applyFont="1" applyBorder="1" applyAlignment="1">
      <alignment horizontal="left"/>
    </xf>
    <xf numFmtId="0" fontId="1" fillId="0" borderId="35" xfId="0" applyNumberFormat="1" applyFont="1" applyBorder="1" applyAlignment="1">
      <alignment horizontal="left"/>
    </xf>
    <xf numFmtId="49" fontId="1" fillId="0" borderId="32" xfId="0" applyNumberFormat="1" applyFont="1" applyBorder="1" applyAlignment="1">
      <alignment horizontal="center" vertical="top"/>
    </xf>
    <xf numFmtId="49" fontId="1" fillId="0" borderId="33" xfId="0" applyNumberFormat="1" applyFont="1" applyBorder="1" applyAlignment="1">
      <alignment horizontal="center" vertical="top"/>
    </xf>
    <xf numFmtId="0" fontId="1" fillId="6" borderId="52" xfId="0" applyNumberFormat="1" applyFont="1" applyFill="1" applyBorder="1" applyAlignment="1">
      <alignment horizontal="center"/>
    </xf>
    <xf numFmtId="0" fontId="1" fillId="6" borderId="53" xfId="0" applyNumberFormat="1" applyFont="1" applyFill="1" applyBorder="1" applyAlignment="1">
      <alignment horizontal="center"/>
    </xf>
    <xf numFmtId="0" fontId="1" fillId="6" borderId="55" xfId="0" applyNumberFormat="1" applyFont="1" applyFill="1" applyBorder="1" applyAlignment="1">
      <alignment horizontal="center"/>
    </xf>
    <xf numFmtId="49" fontId="1" fillId="0" borderId="39"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35" xfId="0" applyNumberFormat="1" applyFont="1" applyBorder="1" applyAlignment="1">
      <alignment horizontal="center" vertical="top"/>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37" xfId="0" applyNumberFormat="1" applyFont="1" applyBorder="1" applyAlignment="1">
      <alignment horizontal="left"/>
    </xf>
    <xf numFmtId="0" fontId="7" fillId="0" borderId="0" xfId="0" applyNumberFormat="1" applyFont="1" applyBorder="1" applyAlignment="1">
      <alignment horizontal="center"/>
    </xf>
    <xf numFmtId="0" fontId="1" fillId="0" borderId="36" xfId="0" applyNumberFormat="1" applyFont="1" applyBorder="1" applyAlignment="1">
      <alignment horizontal="center" vertical="top" wrapText="1"/>
    </xf>
    <xf numFmtId="0" fontId="1" fillId="0" borderId="37" xfId="0" applyNumberFormat="1" applyFont="1" applyBorder="1" applyAlignment="1">
      <alignment horizontal="center" vertical="top" wrapText="1"/>
    </xf>
    <xf numFmtId="0" fontId="1" fillId="0" borderId="38" xfId="0" applyNumberFormat="1" applyFont="1" applyBorder="1" applyAlignment="1">
      <alignment horizontal="center" vertical="top" wrapText="1"/>
    </xf>
    <xf numFmtId="49" fontId="1" fillId="0" borderId="39" xfId="0" applyNumberFormat="1" applyFont="1" applyBorder="1" applyAlignment="1">
      <alignment horizontal="left"/>
    </xf>
    <xf numFmtId="0" fontId="1" fillId="0" borderId="37"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32"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5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62"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21" xfId="0" applyNumberFormat="1" applyFont="1" applyBorder="1" applyAlignment="1">
      <alignment horizontal="center" vertical="center"/>
    </xf>
    <xf numFmtId="0" fontId="1" fillId="0" borderId="39" xfId="0" applyNumberFormat="1" applyFont="1" applyBorder="1" applyAlignment="1">
      <alignment horizontal="center" vertical="center"/>
    </xf>
    <xf numFmtId="0" fontId="14" fillId="0" borderId="20" xfId="0" applyNumberFormat="1" applyFont="1" applyBorder="1" applyAlignment="1">
      <alignment vertical="center" textRotation="90"/>
    </xf>
    <xf numFmtId="2" fontId="0" fillId="0" borderId="39" xfId="0" applyNumberFormat="1" applyBorder="1" applyAlignment="1">
      <alignment horizontal="center"/>
    </xf>
    <xf numFmtId="2" fontId="0" fillId="0" borderId="22" xfId="0" applyNumberFormat="1" applyBorder="1" applyAlignment="1">
      <alignment horizontal="center"/>
    </xf>
    <xf numFmtId="2" fontId="0" fillId="34" borderId="39" xfId="0" applyNumberFormat="1" applyFill="1" applyBorder="1" applyAlignment="1">
      <alignment horizontal="center"/>
    </xf>
    <xf numFmtId="2" fontId="0" fillId="34" borderId="22" xfId="0" applyNumberFormat="1" applyFill="1" applyBorder="1" applyAlignment="1">
      <alignment horizontal="center"/>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4" xfId="0" applyNumberFormat="1" applyFont="1" applyBorder="1" applyAlignment="1">
      <alignment horizontal="right"/>
    </xf>
    <xf numFmtId="0" fontId="1" fillId="0" borderId="68" xfId="0" applyNumberFormat="1" applyFont="1" applyBorder="1" applyAlignment="1">
      <alignment horizontal="center"/>
    </xf>
    <xf numFmtId="0" fontId="1" fillId="0" borderId="69" xfId="0" applyNumberFormat="1" applyFont="1" applyBorder="1" applyAlignment="1">
      <alignment horizontal="center"/>
    </xf>
    <xf numFmtId="0" fontId="4" fillId="0" borderId="70" xfId="0" applyNumberFormat="1" applyFont="1" applyBorder="1" applyAlignment="1">
      <alignment horizontal="center" vertical="top"/>
    </xf>
    <xf numFmtId="0" fontId="4" fillId="0" borderId="71" xfId="0" applyNumberFormat="1" applyFont="1" applyBorder="1" applyAlignment="1">
      <alignment horizontal="center" vertical="top"/>
    </xf>
    <xf numFmtId="0" fontId="1" fillId="0" borderId="36" xfId="0" applyNumberFormat="1" applyFont="1" applyBorder="1" applyAlignment="1">
      <alignment horizontal="left" wrapText="1" indent="4"/>
    </xf>
    <xf numFmtId="43" fontId="1" fillId="0" borderId="32" xfId="0" applyNumberFormat="1" applyFont="1" applyBorder="1" applyAlignment="1">
      <alignment horizontal="center"/>
    </xf>
    <xf numFmtId="43" fontId="1" fillId="0" borderId="33" xfId="0" applyNumberFormat="1" applyFont="1" applyBorder="1" applyAlignment="1">
      <alignment horizontal="center"/>
    </xf>
    <xf numFmtId="43" fontId="1" fillId="0" borderId="35" xfId="0" applyNumberFormat="1" applyFont="1" applyBorder="1" applyAlignment="1">
      <alignment horizontal="center"/>
    </xf>
    <xf numFmtId="43" fontId="1" fillId="0" borderId="36" xfId="0" applyNumberFormat="1" applyFont="1" applyBorder="1" applyAlignment="1">
      <alignment horizontal="center"/>
    </xf>
    <xf numFmtId="43" fontId="1" fillId="0" borderId="37" xfId="0" applyNumberFormat="1" applyFont="1" applyBorder="1" applyAlignment="1">
      <alignment horizontal="center"/>
    </xf>
    <xf numFmtId="43" fontId="1" fillId="0" borderId="38" xfId="0" applyNumberFormat="1" applyFont="1" applyBorder="1" applyAlignment="1">
      <alignment horizontal="center"/>
    </xf>
    <xf numFmtId="0" fontId="1" fillId="0" borderId="21" xfId="0" applyNumberFormat="1" applyFont="1" applyBorder="1" applyAlignment="1">
      <alignment horizontal="left" wrapText="1"/>
    </xf>
    <xf numFmtId="4" fontId="1" fillId="34" borderId="21" xfId="0" applyNumberFormat="1" applyFont="1" applyFill="1" applyBorder="1" applyAlignment="1">
      <alignment horizontal="center"/>
    </xf>
    <xf numFmtId="4" fontId="1" fillId="34" borderId="39" xfId="0" applyNumberFormat="1" applyFont="1" applyFill="1" applyBorder="1" applyAlignment="1">
      <alignment horizontal="center"/>
    </xf>
    <xf numFmtId="4" fontId="1" fillId="34" borderId="22" xfId="0" applyNumberFormat="1" applyFont="1" applyFill="1" applyBorder="1" applyAlignment="1">
      <alignment horizontal="center"/>
    </xf>
    <xf numFmtId="0" fontId="1" fillId="0" borderId="32" xfId="0" applyNumberFormat="1" applyFont="1" applyBorder="1" applyAlignment="1">
      <alignment horizontal="left" wrapText="1" indent="4"/>
    </xf>
    <xf numFmtId="0" fontId="1" fillId="0" borderId="57" xfId="0" applyNumberFormat="1" applyFont="1" applyBorder="1" applyAlignment="1">
      <alignment horizontal="left" indent="4"/>
    </xf>
    <xf numFmtId="4" fontId="1" fillId="0" borderId="21" xfId="0" applyNumberFormat="1" applyFont="1" applyBorder="1" applyAlignment="1">
      <alignment horizontal="center"/>
    </xf>
    <xf numFmtId="4" fontId="1" fillId="0" borderId="39" xfId="0" applyNumberFormat="1" applyFont="1" applyBorder="1" applyAlignment="1">
      <alignment horizontal="center"/>
    </xf>
    <xf numFmtId="4" fontId="1" fillId="0" borderId="22" xfId="0" applyNumberFormat="1" applyFont="1" applyBorder="1" applyAlignment="1">
      <alignment horizontal="center"/>
    </xf>
    <xf numFmtId="0" fontId="1" fillId="0" borderId="21" xfId="0" applyNumberFormat="1" applyFont="1" applyBorder="1" applyAlignment="1">
      <alignment horizontal="left" wrapText="1" indent="3"/>
    </xf>
    <xf numFmtId="4" fontId="1" fillId="0" borderId="52" xfId="63" applyNumberFormat="1" applyFont="1" applyBorder="1" applyAlignment="1">
      <alignment horizontal="center"/>
    </xf>
    <xf numFmtId="4" fontId="1" fillId="0" borderId="53" xfId="63" applyNumberFormat="1" applyFont="1" applyBorder="1" applyAlignment="1">
      <alignment horizontal="center"/>
    </xf>
    <xf numFmtId="4" fontId="1" fillId="0" borderId="54" xfId="63" applyNumberFormat="1" applyFont="1" applyBorder="1" applyAlignment="1">
      <alignment horizontal="center"/>
    </xf>
    <xf numFmtId="171" fontId="1" fillId="37" borderId="52" xfId="63" applyNumberFormat="1" applyFont="1" applyFill="1" applyBorder="1" applyAlignment="1">
      <alignment horizontal="center"/>
    </xf>
    <xf numFmtId="171" fontId="1" fillId="37" borderId="53" xfId="63" applyNumberFormat="1" applyFont="1" applyFill="1" applyBorder="1" applyAlignment="1">
      <alignment horizontal="center"/>
    </xf>
    <xf numFmtId="171" fontId="1" fillId="37" borderId="54" xfId="63" applyNumberFormat="1" applyFont="1" applyFill="1" applyBorder="1" applyAlignment="1">
      <alignment horizontal="center"/>
    </xf>
    <xf numFmtId="4" fontId="1" fillId="0" borderId="46" xfId="63" applyNumberFormat="1" applyFont="1" applyBorder="1" applyAlignment="1">
      <alignment horizontal="center"/>
    </xf>
    <xf numFmtId="4" fontId="1" fillId="0" borderId="47" xfId="63" applyNumberFormat="1" applyFont="1" applyBorder="1" applyAlignment="1">
      <alignment horizontal="center"/>
    </xf>
    <xf numFmtId="4" fontId="1" fillId="0" borderId="48" xfId="63" applyNumberFormat="1" applyFont="1" applyBorder="1" applyAlignment="1">
      <alignment horizontal="center"/>
    </xf>
    <xf numFmtId="4" fontId="1" fillId="37" borderId="46" xfId="63" applyNumberFormat="1" applyFont="1" applyFill="1" applyBorder="1" applyAlignment="1">
      <alignment horizontal="center"/>
    </xf>
    <xf numFmtId="4" fontId="1" fillId="37" borderId="47" xfId="63" applyNumberFormat="1" applyFont="1" applyFill="1" applyBorder="1" applyAlignment="1">
      <alignment horizontal="center"/>
    </xf>
    <xf numFmtId="4" fontId="1" fillId="37" borderId="48" xfId="63" applyNumberFormat="1" applyFont="1" applyFill="1" applyBorder="1" applyAlignment="1">
      <alignment horizontal="center"/>
    </xf>
    <xf numFmtId="0" fontId="1" fillId="0" borderId="21" xfId="0" applyNumberFormat="1" applyFont="1" applyBorder="1" applyAlignment="1">
      <alignment horizontal="left" wrapText="1" indent="2"/>
    </xf>
    <xf numFmtId="171" fontId="1" fillId="0" borderId="21" xfId="63" applyFont="1" applyBorder="1" applyAlignment="1">
      <alignment horizontal="center"/>
    </xf>
    <xf numFmtId="171" fontId="1" fillId="0" borderId="39" xfId="63" applyFont="1" applyBorder="1" applyAlignment="1">
      <alignment horizontal="center"/>
    </xf>
    <xf numFmtId="171" fontId="1" fillId="0" borderId="22" xfId="63" applyFont="1" applyBorder="1" applyAlignment="1">
      <alignment horizontal="center"/>
    </xf>
    <xf numFmtId="4" fontId="1" fillId="0" borderId="21" xfId="63" applyNumberFormat="1" applyFont="1" applyBorder="1" applyAlignment="1">
      <alignment horizontal="center"/>
    </xf>
    <xf numFmtId="4" fontId="1" fillId="0" borderId="39" xfId="63" applyNumberFormat="1" applyFont="1" applyBorder="1" applyAlignment="1">
      <alignment horizontal="center"/>
    </xf>
    <xf numFmtId="4" fontId="1" fillId="0" borderId="22" xfId="63" applyNumberFormat="1" applyFont="1" applyBorder="1" applyAlignment="1">
      <alignment horizontal="center"/>
    </xf>
    <xf numFmtId="2" fontId="1" fillId="0" borderId="21" xfId="0" applyNumberFormat="1" applyFont="1" applyFill="1" applyBorder="1" applyAlignment="1">
      <alignment horizontal="center"/>
    </xf>
    <xf numFmtId="2" fontId="1" fillId="0" borderId="39" xfId="0" applyNumberFormat="1" applyFont="1" applyFill="1" applyBorder="1" applyAlignment="1">
      <alignment horizontal="center"/>
    </xf>
    <xf numFmtId="2" fontId="1" fillId="0" borderId="22"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39" xfId="0" applyNumberFormat="1" applyFont="1" applyFill="1" applyBorder="1" applyAlignment="1">
      <alignment horizontal="center"/>
    </xf>
    <xf numFmtId="4" fontId="1" fillId="0" borderId="22"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22" xfId="0" applyNumberFormat="1" applyFont="1" applyFill="1" applyBorder="1" applyAlignment="1">
      <alignment horizontal="center"/>
    </xf>
    <xf numFmtId="0" fontId="1" fillId="0" borderId="21" xfId="0" applyNumberFormat="1" applyFont="1" applyFill="1" applyBorder="1" applyAlignment="1">
      <alignment horizontal="left" wrapText="1" indent="1"/>
    </xf>
    <xf numFmtId="0" fontId="1" fillId="0" borderId="39" xfId="0" applyNumberFormat="1" applyFont="1" applyFill="1" applyBorder="1" applyAlignment="1">
      <alignment horizontal="left" indent="1"/>
    </xf>
    <xf numFmtId="49" fontId="1" fillId="0" borderId="45"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21" xfId="0" applyNumberFormat="1" applyFont="1" applyBorder="1" applyAlignment="1">
      <alignment horizontal="left" wrapText="1" indent="1"/>
    </xf>
    <xf numFmtId="43" fontId="1" fillId="0" borderId="21" xfId="0" applyNumberFormat="1" applyFont="1" applyBorder="1" applyAlignment="1">
      <alignment horizontal="center"/>
    </xf>
    <xf numFmtId="0" fontId="7" fillId="0" borderId="21" xfId="0" applyNumberFormat="1" applyFont="1" applyBorder="1" applyAlignment="1">
      <alignment horizontal="left"/>
    </xf>
    <xf numFmtId="49" fontId="7" fillId="0" borderId="56" xfId="0" applyNumberFormat="1" applyFont="1" applyBorder="1" applyAlignment="1">
      <alignment horizontal="center"/>
    </xf>
    <xf numFmtId="49" fontId="7" fillId="0" borderId="53" xfId="0" applyNumberFormat="1" applyFont="1" applyBorder="1" applyAlignment="1">
      <alignment horizontal="center"/>
    </xf>
    <xf numFmtId="49" fontId="7" fillId="0" borderId="54" xfId="0" applyNumberFormat="1" applyFont="1" applyBorder="1" applyAlignment="1">
      <alignment horizontal="center"/>
    </xf>
    <xf numFmtId="4" fontId="1" fillId="37" borderId="52" xfId="0" applyNumberFormat="1" applyFont="1" applyFill="1" applyBorder="1" applyAlignment="1">
      <alignment horizontal="center"/>
    </xf>
    <xf numFmtId="4" fontId="1" fillId="37" borderId="53" xfId="0" applyNumberFormat="1" applyFont="1" applyFill="1" applyBorder="1" applyAlignment="1">
      <alignment horizontal="center"/>
    </xf>
    <xf numFmtId="4" fontId="1" fillId="37" borderId="54" xfId="0" applyNumberFormat="1" applyFont="1" applyFill="1" applyBorder="1" applyAlignment="1">
      <alignment horizontal="center"/>
    </xf>
    <xf numFmtId="0" fontId="1" fillId="0" borderId="54" xfId="0" applyNumberFormat="1" applyFont="1" applyBorder="1" applyAlignment="1">
      <alignment horizontal="center"/>
    </xf>
    <xf numFmtId="0" fontId="78" fillId="0" borderId="0" xfId="0" applyFont="1" applyFill="1" applyAlignment="1">
      <alignment horizontal="right" vertical="center" wrapText="1"/>
    </xf>
    <xf numFmtId="0" fontId="81" fillId="0" borderId="0" xfId="0" applyFont="1" applyAlignment="1">
      <alignment horizontal="left" wrapText="1"/>
    </xf>
    <xf numFmtId="0" fontId="79" fillId="0" borderId="0" xfId="0" applyFont="1" applyFill="1" applyAlignment="1">
      <alignment horizontal="center"/>
    </xf>
    <xf numFmtId="0" fontId="79" fillId="0" borderId="0" xfId="0" applyFont="1" applyAlignment="1">
      <alignment horizontal="center" vertical="center" wrapText="1"/>
    </xf>
    <xf numFmtId="0" fontId="64" fillId="0" borderId="0" xfId="0" applyFont="1" applyAlignment="1">
      <alignment horizontal="center" vertical="center" wrapText="1"/>
    </xf>
    <xf numFmtId="0" fontId="79" fillId="0" borderId="0" xfId="0" applyFont="1" applyFill="1" applyAlignment="1">
      <alignment horizontal="left" vertical="center" wrapText="1"/>
    </xf>
    <xf numFmtId="0" fontId="14" fillId="0" borderId="0" xfId="0" applyNumberFormat="1" applyFont="1" applyFill="1" applyBorder="1" applyAlignment="1">
      <alignment horizontal="left"/>
    </xf>
    <xf numFmtId="0" fontId="79" fillId="0" borderId="0" xfId="0" applyFont="1" applyAlignment="1">
      <alignment horizont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132" xfId="33"/>
    <cellStyle name="xl26" xfId="34"/>
    <cellStyle name="xl40"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S156"/>
  <sheetViews>
    <sheetView tabSelected="1" view="pageBreakPreview" zoomScale="115" zoomScaleNormal="85" zoomScaleSheetLayoutView="115" workbookViewId="0" topLeftCell="A1">
      <selection activeCell="FN39" sqref="FN39"/>
    </sheetView>
  </sheetViews>
  <sheetFormatPr defaultColWidth="0.875" defaultRowHeight="12.75"/>
  <cols>
    <col min="1" max="105" width="0.875" style="1" customWidth="1"/>
    <col min="106" max="109" width="0.875" style="1" hidden="1" customWidth="1"/>
    <col min="110" max="120" width="0.875" style="1" customWidth="1"/>
    <col min="121" max="121" width="5.875" style="1" customWidth="1"/>
    <col min="122" max="161" width="0.875" style="1" customWidth="1"/>
    <col min="162" max="163" width="5.75390625" style="1" customWidth="1"/>
    <col min="164" max="164" width="18.25390625" style="1" customWidth="1"/>
    <col min="165" max="165" width="15.75390625" style="1" customWidth="1"/>
    <col min="166" max="166" width="13.25390625" style="1" customWidth="1"/>
    <col min="167" max="167" width="10.875" style="1" customWidth="1"/>
    <col min="168" max="168" width="13.75390625" style="1" customWidth="1"/>
    <col min="169" max="169" width="15.75390625" style="1" customWidth="1"/>
    <col min="170" max="170" width="12.625" style="1" customWidth="1"/>
    <col min="171" max="171" width="10.25390625" style="27" customWidth="1"/>
    <col min="172" max="172" width="9.875" style="27" customWidth="1"/>
    <col min="173" max="173" width="9.625" style="27" customWidth="1"/>
    <col min="174" max="174" width="10.875" style="1" customWidth="1"/>
    <col min="175" max="176" width="9.875" style="1" customWidth="1"/>
    <col min="177" max="177" width="13.125" style="1" customWidth="1"/>
    <col min="178" max="179" width="7.125" style="1" customWidth="1"/>
    <col min="180" max="180" width="7.625" style="27" customWidth="1"/>
    <col min="181" max="181" width="12.875" style="27" customWidth="1"/>
    <col min="182" max="182" width="9.875" style="27" customWidth="1"/>
    <col min="183" max="183" width="10.375" style="1" customWidth="1"/>
    <col min="184" max="184" width="6.75390625" style="1" customWidth="1"/>
    <col min="185" max="185" width="6.875" style="1" customWidth="1"/>
    <col min="186" max="187" width="11.125" style="1" customWidth="1"/>
    <col min="188" max="194" width="9.125" style="1" customWidth="1"/>
    <col min="195" max="195" width="7.875" style="1" customWidth="1"/>
    <col min="196" max="196" width="10.375" style="1" customWidth="1"/>
    <col min="197" max="197" width="8.125" style="1" customWidth="1"/>
    <col min="198" max="198" width="9.875" style="1" customWidth="1"/>
    <col min="199" max="199" width="16.625" style="1" customWidth="1"/>
    <col min="200" max="200" width="9.00390625" style="1" customWidth="1"/>
    <col min="201" max="201" width="8.125" style="1" customWidth="1"/>
    <col min="202" max="253" width="5.75390625" style="1" customWidth="1"/>
    <col min="254" max="16384" width="0.875" style="1" customWidth="1"/>
  </cols>
  <sheetData>
    <row r="1" spans="106:182" s="3" customFormat="1" ht="10.5">
      <c r="DB1" s="559" t="s">
        <v>254</v>
      </c>
      <c r="DC1" s="559"/>
      <c r="DD1" s="559"/>
      <c r="DE1" s="559"/>
      <c r="DF1" s="559"/>
      <c r="DG1" s="559"/>
      <c r="DH1" s="559"/>
      <c r="DI1" s="559"/>
      <c r="DJ1" s="559"/>
      <c r="DK1" s="559"/>
      <c r="DL1" s="559"/>
      <c r="DM1" s="559"/>
      <c r="DN1" s="559"/>
      <c r="DO1" s="559"/>
      <c r="DP1" s="559"/>
      <c r="DQ1" s="559"/>
      <c r="DR1" s="559"/>
      <c r="DS1" s="559"/>
      <c r="DT1" s="559"/>
      <c r="DU1" s="559"/>
      <c r="DV1" s="559"/>
      <c r="DW1" s="559"/>
      <c r="DX1" s="559"/>
      <c r="DY1" s="559"/>
      <c r="DZ1" s="559"/>
      <c r="EA1" s="559"/>
      <c r="EB1" s="559"/>
      <c r="EC1" s="559"/>
      <c r="ED1" s="559"/>
      <c r="EE1" s="559"/>
      <c r="EF1" s="559"/>
      <c r="EG1" s="559"/>
      <c r="EH1" s="559"/>
      <c r="EI1" s="559"/>
      <c r="EJ1" s="559"/>
      <c r="EK1" s="559"/>
      <c r="EL1" s="559"/>
      <c r="EM1" s="559"/>
      <c r="EN1" s="559"/>
      <c r="EO1" s="559"/>
      <c r="EP1" s="559"/>
      <c r="EQ1" s="559"/>
      <c r="ER1" s="559"/>
      <c r="ES1" s="559"/>
      <c r="ET1" s="559"/>
      <c r="EU1" s="559"/>
      <c r="EV1" s="559"/>
      <c r="EW1" s="559"/>
      <c r="EX1" s="559"/>
      <c r="EY1" s="559"/>
      <c r="EZ1" s="559"/>
      <c r="FA1" s="559"/>
      <c r="FB1" s="559"/>
      <c r="FC1" s="559"/>
      <c r="FD1" s="559"/>
      <c r="FE1" s="559"/>
      <c r="FO1" s="26"/>
      <c r="FP1" s="26"/>
      <c r="FQ1" s="26"/>
      <c r="FX1" s="26"/>
      <c r="FY1" s="26"/>
      <c r="FZ1" s="26"/>
    </row>
    <row r="2" spans="106:182" s="3" customFormat="1" ht="50.25" customHeight="1">
      <c r="DB2" s="560" t="s">
        <v>255</v>
      </c>
      <c r="DC2" s="560"/>
      <c r="DD2" s="560"/>
      <c r="DE2" s="560"/>
      <c r="DF2" s="560"/>
      <c r="DG2" s="560"/>
      <c r="DH2" s="560"/>
      <c r="DI2" s="560"/>
      <c r="DJ2" s="560"/>
      <c r="DK2" s="560"/>
      <c r="DL2" s="560"/>
      <c r="DM2" s="560"/>
      <c r="DN2" s="560"/>
      <c r="DO2" s="560"/>
      <c r="DP2" s="560"/>
      <c r="DQ2" s="560"/>
      <c r="DR2" s="560"/>
      <c r="DS2" s="560"/>
      <c r="DT2" s="560"/>
      <c r="DU2" s="560"/>
      <c r="DV2" s="560"/>
      <c r="DW2" s="560"/>
      <c r="DX2" s="560"/>
      <c r="DY2" s="560"/>
      <c r="DZ2" s="560"/>
      <c r="EA2" s="560"/>
      <c r="EB2" s="560"/>
      <c r="EC2" s="560"/>
      <c r="ED2" s="560"/>
      <c r="EE2" s="560"/>
      <c r="EF2" s="560"/>
      <c r="EG2" s="560"/>
      <c r="EH2" s="560"/>
      <c r="EI2" s="560"/>
      <c r="EJ2" s="560"/>
      <c r="EK2" s="560"/>
      <c r="EL2" s="560"/>
      <c r="EM2" s="560"/>
      <c r="EN2" s="560"/>
      <c r="EO2" s="560"/>
      <c r="EP2" s="560"/>
      <c r="EQ2" s="560"/>
      <c r="ER2" s="560"/>
      <c r="ES2" s="560"/>
      <c r="ET2" s="560"/>
      <c r="EU2" s="560"/>
      <c r="EV2" s="560"/>
      <c r="EW2" s="560"/>
      <c r="EX2" s="560"/>
      <c r="EY2" s="560"/>
      <c r="EZ2" s="560"/>
      <c r="FA2" s="560"/>
      <c r="FB2" s="560"/>
      <c r="FC2" s="560"/>
      <c r="FD2" s="560"/>
      <c r="FE2" s="560"/>
      <c r="FO2" s="26"/>
      <c r="FP2" s="26"/>
      <c r="FQ2" s="26"/>
      <c r="FX2" s="26"/>
      <c r="FY2" s="26"/>
      <c r="FZ2" s="26"/>
    </row>
    <row r="3" spans="106:182" s="3" customFormat="1" ht="7.5" customHeight="1">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O3" s="26"/>
      <c r="FP3" s="26"/>
      <c r="FQ3" s="26"/>
      <c r="FX3" s="26"/>
      <c r="FY3" s="26"/>
      <c r="FZ3" s="26"/>
    </row>
    <row r="4" spans="106:182" s="3" customFormat="1" ht="9.75" customHeight="1">
      <c r="DB4" s="549" t="s">
        <v>259</v>
      </c>
      <c r="DC4" s="549"/>
      <c r="DD4" s="549"/>
      <c r="DE4" s="549"/>
      <c r="DF4" s="549"/>
      <c r="DG4" s="549"/>
      <c r="DH4" s="549"/>
      <c r="DI4" s="549"/>
      <c r="DJ4" s="549"/>
      <c r="DK4" s="549"/>
      <c r="DL4" s="549"/>
      <c r="DM4" s="549"/>
      <c r="DN4" s="549"/>
      <c r="DO4" s="549"/>
      <c r="DP4" s="549"/>
      <c r="DQ4" s="549"/>
      <c r="DR4" s="549"/>
      <c r="DS4" s="549"/>
      <c r="DT4" s="549"/>
      <c r="DU4" s="549"/>
      <c r="DV4" s="549"/>
      <c r="DW4" s="549"/>
      <c r="DX4" s="549"/>
      <c r="DY4" s="549"/>
      <c r="DZ4" s="549"/>
      <c r="EA4" s="549"/>
      <c r="EB4" s="549"/>
      <c r="EC4" s="549"/>
      <c r="ED4" s="549"/>
      <c r="EE4" s="549"/>
      <c r="EF4" s="549"/>
      <c r="EG4" s="549"/>
      <c r="EH4" s="549"/>
      <c r="EI4" s="549"/>
      <c r="EJ4" s="549"/>
      <c r="EK4" s="549"/>
      <c r="EL4" s="549"/>
      <c r="EM4" s="549"/>
      <c r="EN4" s="549"/>
      <c r="EO4" s="549"/>
      <c r="EP4" s="549"/>
      <c r="EQ4" s="549"/>
      <c r="ER4" s="549"/>
      <c r="ES4" s="549"/>
      <c r="ET4" s="549"/>
      <c r="EU4" s="549"/>
      <c r="EV4" s="549"/>
      <c r="EW4" s="549"/>
      <c r="EX4" s="549"/>
      <c r="EY4" s="549"/>
      <c r="EZ4" s="549"/>
      <c r="FA4" s="549"/>
      <c r="FB4" s="549"/>
      <c r="FC4" s="549"/>
      <c r="FD4" s="549"/>
      <c r="FE4" s="549"/>
      <c r="FO4" s="26"/>
      <c r="FP4" s="26"/>
      <c r="FQ4" s="26"/>
      <c r="FX4" s="26"/>
      <c r="FY4" s="26"/>
      <c r="FZ4" s="26"/>
    </row>
    <row r="5" ht="18" customHeight="1"/>
    <row r="6" spans="127:182" s="3" customFormat="1" ht="10.5">
      <c r="DW6" s="549" t="s">
        <v>24</v>
      </c>
      <c r="DX6" s="549"/>
      <c r="DY6" s="549"/>
      <c r="DZ6" s="549"/>
      <c r="EA6" s="549"/>
      <c r="EB6" s="549"/>
      <c r="EC6" s="549"/>
      <c r="ED6" s="549"/>
      <c r="EE6" s="549"/>
      <c r="EF6" s="549"/>
      <c r="EG6" s="549"/>
      <c r="EH6" s="549"/>
      <c r="EI6" s="549"/>
      <c r="EJ6" s="549"/>
      <c r="EK6" s="549"/>
      <c r="EL6" s="549"/>
      <c r="EM6" s="549"/>
      <c r="EN6" s="549"/>
      <c r="EO6" s="549"/>
      <c r="EP6" s="549"/>
      <c r="EQ6" s="549"/>
      <c r="ER6" s="549"/>
      <c r="ES6" s="549"/>
      <c r="ET6" s="549"/>
      <c r="EU6" s="549"/>
      <c r="EV6" s="549"/>
      <c r="EW6" s="549"/>
      <c r="EX6" s="549"/>
      <c r="EY6" s="549"/>
      <c r="EZ6" s="549"/>
      <c r="FA6" s="549"/>
      <c r="FB6" s="549"/>
      <c r="FC6" s="549"/>
      <c r="FD6" s="549"/>
      <c r="FE6" s="549"/>
      <c r="FO6" s="26"/>
      <c r="FP6" s="26"/>
      <c r="FQ6" s="26"/>
      <c r="FX6" s="26"/>
      <c r="FY6" s="26"/>
      <c r="FZ6" s="26"/>
    </row>
    <row r="7" spans="127:182" s="3" customFormat="1" ht="10.5">
      <c r="DW7" s="561" t="s">
        <v>319</v>
      </c>
      <c r="DX7" s="561"/>
      <c r="DY7" s="561"/>
      <c r="DZ7" s="561"/>
      <c r="EA7" s="561"/>
      <c r="EB7" s="561"/>
      <c r="EC7" s="561"/>
      <c r="ED7" s="561"/>
      <c r="EE7" s="561"/>
      <c r="EF7" s="561"/>
      <c r="EG7" s="561"/>
      <c r="EH7" s="561"/>
      <c r="EI7" s="561"/>
      <c r="EJ7" s="561"/>
      <c r="EK7" s="561"/>
      <c r="EL7" s="561"/>
      <c r="EM7" s="561"/>
      <c r="EN7" s="561"/>
      <c r="EO7" s="561"/>
      <c r="EP7" s="561"/>
      <c r="EQ7" s="561"/>
      <c r="ER7" s="561"/>
      <c r="ES7" s="561"/>
      <c r="ET7" s="561"/>
      <c r="EU7" s="561"/>
      <c r="EV7" s="561"/>
      <c r="EW7" s="561"/>
      <c r="EX7" s="561"/>
      <c r="EY7" s="561"/>
      <c r="EZ7" s="561"/>
      <c r="FA7" s="561"/>
      <c r="FB7" s="561"/>
      <c r="FC7" s="561"/>
      <c r="FD7" s="561"/>
      <c r="FE7" s="561"/>
      <c r="FO7" s="26"/>
      <c r="FP7" s="26"/>
      <c r="FQ7" s="26"/>
      <c r="FX7" s="26"/>
      <c r="FY7" s="26"/>
      <c r="FZ7" s="26"/>
    </row>
    <row r="8" spans="127:182" s="4" customFormat="1" ht="8.25">
      <c r="DW8" s="548" t="s">
        <v>19</v>
      </c>
      <c r="DX8" s="548"/>
      <c r="DY8" s="548"/>
      <c r="DZ8" s="548"/>
      <c r="EA8" s="548"/>
      <c r="EB8" s="548"/>
      <c r="EC8" s="548"/>
      <c r="ED8" s="548"/>
      <c r="EE8" s="548"/>
      <c r="EF8" s="548"/>
      <c r="EG8" s="548"/>
      <c r="EH8" s="548"/>
      <c r="EI8" s="548"/>
      <c r="EJ8" s="548"/>
      <c r="EK8" s="548"/>
      <c r="EL8" s="548"/>
      <c r="EM8" s="548"/>
      <c r="EN8" s="548"/>
      <c r="EO8" s="548"/>
      <c r="EP8" s="548"/>
      <c r="EQ8" s="548"/>
      <c r="ER8" s="548"/>
      <c r="ES8" s="548"/>
      <c r="ET8" s="548"/>
      <c r="EU8" s="548"/>
      <c r="EV8" s="548"/>
      <c r="EW8" s="548"/>
      <c r="EX8" s="548"/>
      <c r="EY8" s="548"/>
      <c r="EZ8" s="548"/>
      <c r="FA8" s="548"/>
      <c r="FB8" s="548"/>
      <c r="FC8" s="548"/>
      <c r="FD8" s="548"/>
      <c r="FE8" s="548"/>
      <c r="FO8" s="28"/>
      <c r="FP8" s="28"/>
      <c r="FQ8" s="28"/>
      <c r="FX8" s="28"/>
      <c r="FY8" s="28"/>
      <c r="FZ8" s="28"/>
    </row>
    <row r="9" spans="127:182" s="3" customFormat="1" ht="10.5">
      <c r="DW9" s="561" t="s">
        <v>357</v>
      </c>
      <c r="DX9" s="561"/>
      <c r="DY9" s="561"/>
      <c r="DZ9" s="561"/>
      <c r="EA9" s="561"/>
      <c r="EB9" s="561"/>
      <c r="EC9" s="561"/>
      <c r="ED9" s="561"/>
      <c r="EE9" s="561"/>
      <c r="EF9" s="561"/>
      <c r="EG9" s="561"/>
      <c r="EH9" s="561"/>
      <c r="EI9" s="561"/>
      <c r="EJ9" s="561"/>
      <c r="EK9" s="561"/>
      <c r="EL9" s="561"/>
      <c r="EM9" s="561"/>
      <c r="EN9" s="561"/>
      <c r="EO9" s="561"/>
      <c r="EP9" s="561"/>
      <c r="EQ9" s="561"/>
      <c r="ER9" s="561"/>
      <c r="ES9" s="561"/>
      <c r="ET9" s="561"/>
      <c r="EU9" s="561"/>
      <c r="EV9" s="561"/>
      <c r="EW9" s="561"/>
      <c r="EX9" s="561"/>
      <c r="EY9" s="561"/>
      <c r="EZ9" s="561"/>
      <c r="FA9" s="561"/>
      <c r="FB9" s="561"/>
      <c r="FC9" s="561"/>
      <c r="FD9" s="561"/>
      <c r="FE9" s="561"/>
      <c r="FO9" s="26"/>
      <c r="FP9" s="26"/>
      <c r="FQ9" s="26"/>
      <c r="FX9" s="26"/>
      <c r="FY9" s="26"/>
      <c r="FZ9" s="26"/>
    </row>
    <row r="10" spans="127:182" s="4" customFormat="1" ht="8.25">
      <c r="DW10" s="548" t="s">
        <v>20</v>
      </c>
      <c r="DX10" s="548"/>
      <c r="DY10" s="548"/>
      <c r="DZ10" s="548"/>
      <c r="EA10" s="548"/>
      <c r="EB10" s="548"/>
      <c r="EC10" s="548"/>
      <c r="ED10" s="548"/>
      <c r="EE10" s="548"/>
      <c r="EF10" s="548"/>
      <c r="EG10" s="548"/>
      <c r="EH10" s="548"/>
      <c r="EI10" s="548"/>
      <c r="EJ10" s="548"/>
      <c r="EK10" s="548"/>
      <c r="EL10" s="548"/>
      <c r="EM10" s="548"/>
      <c r="EN10" s="548"/>
      <c r="EO10" s="548"/>
      <c r="EP10" s="548"/>
      <c r="EQ10" s="548"/>
      <c r="ER10" s="548"/>
      <c r="ES10" s="548"/>
      <c r="ET10" s="548"/>
      <c r="EU10" s="548"/>
      <c r="EV10" s="548"/>
      <c r="EW10" s="548"/>
      <c r="EX10" s="548"/>
      <c r="EY10" s="548"/>
      <c r="EZ10" s="548"/>
      <c r="FA10" s="548"/>
      <c r="FB10" s="548"/>
      <c r="FC10" s="548"/>
      <c r="FD10" s="548"/>
      <c r="FE10" s="548"/>
      <c r="FO10" s="28"/>
      <c r="FP10" s="28"/>
      <c r="FQ10" s="28"/>
      <c r="FX10" s="28"/>
      <c r="FY10" s="28"/>
      <c r="FZ10" s="28"/>
    </row>
    <row r="11" spans="127:182" s="3" customFormat="1" ht="10.5">
      <c r="DW11" s="561"/>
      <c r="DX11" s="561"/>
      <c r="DY11" s="561"/>
      <c r="DZ11" s="561"/>
      <c r="EA11" s="561"/>
      <c r="EB11" s="561"/>
      <c r="EC11" s="561"/>
      <c r="ED11" s="561"/>
      <c r="EE11" s="561"/>
      <c r="EF11" s="561"/>
      <c r="EG11" s="561"/>
      <c r="EH11" s="561"/>
      <c r="EI11" s="561"/>
      <c r="EL11" s="561" t="s">
        <v>355</v>
      </c>
      <c r="EM11" s="561"/>
      <c r="EN11" s="561"/>
      <c r="EO11" s="561"/>
      <c r="EP11" s="561"/>
      <c r="EQ11" s="561"/>
      <c r="ER11" s="561"/>
      <c r="ES11" s="561"/>
      <c r="ET11" s="561"/>
      <c r="EU11" s="561"/>
      <c r="EV11" s="561"/>
      <c r="EW11" s="561"/>
      <c r="EX11" s="561"/>
      <c r="EY11" s="561"/>
      <c r="EZ11" s="561"/>
      <c r="FA11" s="561"/>
      <c r="FB11" s="561"/>
      <c r="FC11" s="561"/>
      <c r="FD11" s="561"/>
      <c r="FE11" s="561"/>
      <c r="FO11" s="26"/>
      <c r="FP11" s="26"/>
      <c r="FQ11" s="26"/>
      <c r="FX11" s="26"/>
      <c r="FY11" s="26"/>
      <c r="FZ11" s="26"/>
    </row>
    <row r="12" spans="127:182" s="4" customFormat="1" ht="8.25">
      <c r="DW12" s="548" t="s">
        <v>21</v>
      </c>
      <c r="DX12" s="548"/>
      <c r="DY12" s="548"/>
      <c r="DZ12" s="548"/>
      <c r="EA12" s="548"/>
      <c r="EB12" s="548"/>
      <c r="EC12" s="548"/>
      <c r="ED12" s="548"/>
      <c r="EE12" s="548"/>
      <c r="EF12" s="548"/>
      <c r="EG12" s="548"/>
      <c r="EH12" s="548"/>
      <c r="EI12" s="548"/>
      <c r="EL12" s="548" t="s">
        <v>22</v>
      </c>
      <c r="EM12" s="548"/>
      <c r="EN12" s="548"/>
      <c r="EO12" s="548"/>
      <c r="EP12" s="548"/>
      <c r="EQ12" s="548"/>
      <c r="ER12" s="548"/>
      <c r="ES12" s="548"/>
      <c r="ET12" s="548"/>
      <c r="EU12" s="548"/>
      <c r="EV12" s="548"/>
      <c r="EW12" s="548"/>
      <c r="EX12" s="548"/>
      <c r="EY12" s="548"/>
      <c r="EZ12" s="548"/>
      <c r="FA12" s="548"/>
      <c r="FB12" s="548"/>
      <c r="FC12" s="548"/>
      <c r="FD12" s="548"/>
      <c r="FE12" s="548"/>
      <c r="FO12" s="28"/>
      <c r="FP12" s="28"/>
      <c r="FQ12" s="28"/>
      <c r="FX12" s="28"/>
      <c r="FY12" s="28"/>
      <c r="FZ12" s="28"/>
    </row>
    <row r="13" spans="127:182" s="3" customFormat="1" ht="10.5">
      <c r="DW13" s="556" t="s">
        <v>23</v>
      </c>
      <c r="DX13" s="556"/>
      <c r="DY13" s="557" t="s">
        <v>775</v>
      </c>
      <c r="DZ13" s="557"/>
      <c r="EA13" s="557"/>
      <c r="EB13" s="558" t="s">
        <v>23</v>
      </c>
      <c r="EC13" s="558"/>
      <c r="EE13" s="557" t="s">
        <v>764</v>
      </c>
      <c r="EF13" s="557"/>
      <c r="EG13" s="557"/>
      <c r="EH13" s="557"/>
      <c r="EI13" s="557"/>
      <c r="EJ13" s="557"/>
      <c r="EK13" s="557"/>
      <c r="EL13" s="557"/>
      <c r="EM13" s="557"/>
      <c r="EN13" s="557"/>
      <c r="EO13" s="557"/>
      <c r="EP13" s="557"/>
      <c r="EQ13" s="557"/>
      <c r="ER13" s="557"/>
      <c r="ES13" s="557"/>
      <c r="ET13" s="556">
        <v>20</v>
      </c>
      <c r="EU13" s="556"/>
      <c r="EV13" s="556"/>
      <c r="EW13" s="570" t="s">
        <v>380</v>
      </c>
      <c r="EX13" s="570"/>
      <c r="EY13" s="570"/>
      <c r="EZ13" s="3" t="s">
        <v>5</v>
      </c>
      <c r="FO13" s="26"/>
      <c r="FP13" s="26"/>
      <c r="FQ13" s="26"/>
      <c r="FX13" s="26"/>
      <c r="FY13" s="26"/>
      <c r="FZ13" s="26"/>
    </row>
    <row r="15" spans="96:182" s="5" customFormat="1" ht="12">
      <c r="CR15" s="6" t="s">
        <v>26</v>
      </c>
      <c r="CS15" s="585" t="s">
        <v>380</v>
      </c>
      <c r="CT15" s="585"/>
      <c r="CU15" s="585"/>
      <c r="CV15" s="5" t="s">
        <v>5</v>
      </c>
      <c r="FO15" s="29"/>
      <c r="FP15" s="29"/>
      <c r="FQ15" s="29"/>
      <c r="FX15" s="29"/>
      <c r="FY15" s="29"/>
      <c r="FZ15" s="29"/>
    </row>
    <row r="16" spans="51:182" s="5" customFormat="1" ht="14.25">
      <c r="AY16" s="583" t="s">
        <v>27</v>
      </c>
      <c r="AZ16" s="583"/>
      <c r="BA16" s="583"/>
      <c r="BB16" s="583"/>
      <c r="BC16" s="583"/>
      <c r="BD16" s="583"/>
      <c r="BE16" s="583"/>
      <c r="BF16" s="585" t="s">
        <v>380</v>
      </c>
      <c r="BG16" s="585"/>
      <c r="BH16" s="585"/>
      <c r="BI16" s="583" t="s">
        <v>28</v>
      </c>
      <c r="BJ16" s="583"/>
      <c r="BK16" s="583"/>
      <c r="BL16" s="583"/>
      <c r="BM16" s="583"/>
      <c r="BN16" s="583"/>
      <c r="BO16" s="583"/>
      <c r="BP16" s="583"/>
      <c r="BQ16" s="583"/>
      <c r="BR16" s="583"/>
      <c r="BS16" s="583"/>
      <c r="BT16" s="583"/>
      <c r="BU16" s="583"/>
      <c r="BV16" s="583"/>
      <c r="BW16" s="583"/>
      <c r="BX16" s="583"/>
      <c r="BY16" s="583"/>
      <c r="BZ16" s="583"/>
      <c r="CA16" s="583"/>
      <c r="CB16" s="583"/>
      <c r="CC16" s="583"/>
      <c r="CD16" s="583"/>
      <c r="CE16" s="585" t="s">
        <v>660</v>
      </c>
      <c r="CF16" s="585"/>
      <c r="CG16" s="585"/>
      <c r="CH16" s="583" t="s">
        <v>29</v>
      </c>
      <c r="CI16" s="583"/>
      <c r="CJ16" s="583"/>
      <c r="CK16" s="583"/>
      <c r="CL16" s="583"/>
      <c r="CM16" s="585" t="s">
        <v>701</v>
      </c>
      <c r="CN16" s="585"/>
      <c r="CO16" s="585"/>
      <c r="CP16" s="584" t="s">
        <v>30</v>
      </c>
      <c r="CQ16" s="584"/>
      <c r="CR16" s="584"/>
      <c r="CS16" s="584"/>
      <c r="CT16" s="584"/>
      <c r="CU16" s="584"/>
      <c r="CV16" s="584"/>
      <c r="CW16" s="584"/>
      <c r="CX16" s="584"/>
      <c r="ES16" s="550" t="s">
        <v>25</v>
      </c>
      <c r="ET16" s="551"/>
      <c r="EU16" s="551"/>
      <c r="EV16" s="551"/>
      <c r="EW16" s="551"/>
      <c r="EX16" s="551"/>
      <c r="EY16" s="551"/>
      <c r="EZ16" s="551"/>
      <c r="FA16" s="551"/>
      <c r="FB16" s="551"/>
      <c r="FC16" s="551"/>
      <c r="FD16" s="551"/>
      <c r="FE16" s="552"/>
      <c r="FO16" s="29"/>
      <c r="FP16" s="29"/>
      <c r="FQ16" s="29"/>
      <c r="FX16" s="29"/>
      <c r="FY16" s="29"/>
      <c r="FZ16" s="29"/>
    </row>
    <row r="17" spans="149:161" ht="12" thickBot="1">
      <c r="ES17" s="553"/>
      <c r="ET17" s="554"/>
      <c r="EU17" s="554"/>
      <c r="EV17" s="554"/>
      <c r="EW17" s="554"/>
      <c r="EX17" s="554"/>
      <c r="EY17" s="554"/>
      <c r="EZ17" s="554"/>
      <c r="FA17" s="554"/>
      <c r="FB17" s="554"/>
      <c r="FC17" s="554"/>
      <c r="FD17" s="554"/>
      <c r="FE17" s="555"/>
    </row>
    <row r="18" spans="59:161" ht="12.75" customHeight="1">
      <c r="BG18" s="545" t="s">
        <v>42</v>
      </c>
      <c r="BH18" s="545"/>
      <c r="BI18" s="545"/>
      <c r="BJ18" s="545"/>
      <c r="BK18" s="414" t="s">
        <v>775</v>
      </c>
      <c r="BL18" s="414"/>
      <c r="BM18" s="414"/>
      <c r="BN18" s="541" t="s">
        <v>23</v>
      </c>
      <c r="BO18" s="541"/>
      <c r="BQ18" s="414" t="s">
        <v>764</v>
      </c>
      <c r="BR18" s="414"/>
      <c r="BS18" s="414"/>
      <c r="BT18" s="414"/>
      <c r="BU18" s="414"/>
      <c r="BV18" s="414"/>
      <c r="BW18" s="414"/>
      <c r="BX18" s="414"/>
      <c r="BY18" s="414"/>
      <c r="BZ18" s="414"/>
      <c r="CA18" s="414"/>
      <c r="CB18" s="414"/>
      <c r="CC18" s="414"/>
      <c r="CD18" s="414"/>
      <c r="CE18" s="414"/>
      <c r="CF18" s="545">
        <v>20</v>
      </c>
      <c r="CG18" s="545"/>
      <c r="CH18" s="545"/>
      <c r="CI18" s="546" t="s">
        <v>380</v>
      </c>
      <c r="CJ18" s="546"/>
      <c r="CK18" s="546"/>
      <c r="CL18" s="1" t="s">
        <v>43</v>
      </c>
      <c r="EQ18" s="2" t="s">
        <v>31</v>
      </c>
      <c r="ES18" s="444" t="s">
        <v>776</v>
      </c>
      <c r="ET18" s="445"/>
      <c r="EU18" s="445"/>
      <c r="EV18" s="445"/>
      <c r="EW18" s="445"/>
      <c r="EX18" s="445"/>
      <c r="EY18" s="445"/>
      <c r="EZ18" s="445"/>
      <c r="FA18" s="445"/>
      <c r="FB18" s="445"/>
      <c r="FC18" s="445"/>
      <c r="FD18" s="445"/>
      <c r="FE18" s="547"/>
    </row>
    <row r="19" spans="1:161" ht="18" customHeight="1">
      <c r="A19" s="541" t="s">
        <v>34</v>
      </c>
      <c r="B19" s="541"/>
      <c r="C19" s="541"/>
      <c r="D19" s="541"/>
      <c r="E19" s="541"/>
      <c r="F19" s="541"/>
      <c r="G19" s="541"/>
      <c r="H19" s="541"/>
      <c r="I19" s="541"/>
      <c r="J19" s="541"/>
      <c r="K19" s="541"/>
      <c r="L19" s="541"/>
      <c r="M19" s="541"/>
      <c r="N19" s="541"/>
      <c r="O19" s="541"/>
      <c r="P19" s="541"/>
      <c r="Q19" s="541"/>
      <c r="R19" s="541"/>
      <c r="S19" s="541"/>
      <c r="T19" s="541"/>
      <c r="U19" s="541"/>
      <c r="V19" s="541"/>
      <c r="W19" s="541"/>
      <c r="X19" s="541"/>
      <c r="Y19" s="541"/>
      <c r="Z19" s="541"/>
      <c r="AA19" s="541"/>
      <c r="EQ19" s="2" t="s">
        <v>32</v>
      </c>
      <c r="ES19" s="387"/>
      <c r="ET19" s="388"/>
      <c r="EU19" s="388"/>
      <c r="EV19" s="388"/>
      <c r="EW19" s="388"/>
      <c r="EX19" s="388"/>
      <c r="EY19" s="388"/>
      <c r="EZ19" s="388"/>
      <c r="FA19" s="388"/>
      <c r="FB19" s="388"/>
      <c r="FC19" s="388"/>
      <c r="FD19" s="388"/>
      <c r="FE19" s="543"/>
    </row>
    <row r="20" spans="1:161" ht="11.25" customHeight="1">
      <c r="A20" s="1" t="s">
        <v>35</v>
      </c>
      <c r="AB20" s="542" t="s">
        <v>320</v>
      </c>
      <c r="AC20" s="542"/>
      <c r="AD20" s="542"/>
      <c r="AE20" s="542"/>
      <c r="AF20" s="542"/>
      <c r="AG20" s="542"/>
      <c r="AH20" s="542"/>
      <c r="AI20" s="542"/>
      <c r="AJ20" s="542"/>
      <c r="AK20" s="542"/>
      <c r="AL20" s="542"/>
      <c r="AM20" s="542"/>
      <c r="AN20" s="542"/>
      <c r="AO20" s="542"/>
      <c r="AP20" s="542"/>
      <c r="AQ20" s="542"/>
      <c r="AR20" s="542"/>
      <c r="AS20" s="542"/>
      <c r="AT20" s="542"/>
      <c r="AU20" s="542"/>
      <c r="AV20" s="542"/>
      <c r="AW20" s="542"/>
      <c r="AX20" s="542"/>
      <c r="AY20" s="542"/>
      <c r="AZ20" s="542"/>
      <c r="BA20" s="542"/>
      <c r="BB20" s="542"/>
      <c r="BC20" s="542"/>
      <c r="BD20" s="542"/>
      <c r="BE20" s="542"/>
      <c r="BF20" s="542"/>
      <c r="BG20" s="542"/>
      <c r="BH20" s="542"/>
      <c r="BI20" s="542"/>
      <c r="BJ20" s="542"/>
      <c r="BK20" s="542"/>
      <c r="BL20" s="542"/>
      <c r="BM20" s="542"/>
      <c r="BN20" s="542"/>
      <c r="BO20" s="542"/>
      <c r="BP20" s="542"/>
      <c r="BQ20" s="542"/>
      <c r="BR20" s="542"/>
      <c r="BS20" s="542"/>
      <c r="BT20" s="542"/>
      <c r="BU20" s="542"/>
      <c r="BV20" s="542"/>
      <c r="BW20" s="542"/>
      <c r="BX20" s="542"/>
      <c r="BY20" s="542"/>
      <c r="BZ20" s="542"/>
      <c r="CA20" s="542"/>
      <c r="CB20" s="542"/>
      <c r="CC20" s="542"/>
      <c r="CD20" s="542"/>
      <c r="CE20" s="542"/>
      <c r="CF20" s="542"/>
      <c r="CG20" s="542"/>
      <c r="CH20" s="542"/>
      <c r="CI20" s="542"/>
      <c r="CJ20" s="542"/>
      <c r="CK20" s="542"/>
      <c r="CL20" s="542"/>
      <c r="CM20" s="542"/>
      <c r="CN20" s="542"/>
      <c r="CO20" s="542"/>
      <c r="CP20" s="542"/>
      <c r="CQ20" s="542"/>
      <c r="CR20" s="542"/>
      <c r="CS20" s="542"/>
      <c r="CT20" s="542"/>
      <c r="CU20" s="542"/>
      <c r="CV20" s="542"/>
      <c r="CW20" s="542"/>
      <c r="CX20" s="542"/>
      <c r="CY20" s="542"/>
      <c r="CZ20" s="542"/>
      <c r="DA20" s="542"/>
      <c r="DB20" s="542"/>
      <c r="DC20" s="542"/>
      <c r="DD20" s="542"/>
      <c r="DE20" s="542"/>
      <c r="DF20" s="542"/>
      <c r="DG20" s="542"/>
      <c r="DH20" s="542"/>
      <c r="DI20" s="542"/>
      <c r="DJ20" s="542"/>
      <c r="DK20" s="542"/>
      <c r="DL20" s="542"/>
      <c r="DM20" s="542"/>
      <c r="DN20" s="542"/>
      <c r="DO20" s="542"/>
      <c r="DP20" s="542"/>
      <c r="EQ20" s="2" t="s">
        <v>33</v>
      </c>
      <c r="ES20" s="387" t="s">
        <v>321</v>
      </c>
      <c r="ET20" s="388"/>
      <c r="EU20" s="388"/>
      <c r="EV20" s="388"/>
      <c r="EW20" s="388"/>
      <c r="EX20" s="388"/>
      <c r="EY20" s="388"/>
      <c r="EZ20" s="388"/>
      <c r="FA20" s="388"/>
      <c r="FB20" s="388"/>
      <c r="FC20" s="388"/>
      <c r="FD20" s="388"/>
      <c r="FE20" s="543"/>
    </row>
    <row r="21" spans="147:161" ht="11.25">
      <c r="EQ21" s="2" t="s">
        <v>32</v>
      </c>
      <c r="ES21" s="387"/>
      <c r="ET21" s="388"/>
      <c r="EU21" s="388"/>
      <c r="EV21" s="388"/>
      <c r="EW21" s="388"/>
      <c r="EX21" s="388"/>
      <c r="EY21" s="388"/>
      <c r="EZ21" s="388"/>
      <c r="FA21" s="388"/>
      <c r="FB21" s="388"/>
      <c r="FC21" s="388"/>
      <c r="FD21" s="388"/>
      <c r="FE21" s="543"/>
    </row>
    <row r="22" spans="147:161" ht="11.25">
      <c r="EQ22" s="2" t="s">
        <v>36</v>
      </c>
      <c r="ES22" s="387" t="s">
        <v>358</v>
      </c>
      <c r="ET22" s="388"/>
      <c r="EU22" s="388"/>
      <c r="EV22" s="388"/>
      <c r="EW22" s="388"/>
      <c r="EX22" s="388"/>
      <c r="EY22" s="388"/>
      <c r="EZ22" s="388"/>
      <c r="FA22" s="388"/>
      <c r="FB22" s="388"/>
      <c r="FC22" s="388"/>
      <c r="FD22" s="388"/>
      <c r="FE22" s="543"/>
    </row>
    <row r="23" spans="1:161" ht="11.25">
      <c r="A23" s="1" t="s">
        <v>40</v>
      </c>
      <c r="K23" s="372" t="s">
        <v>356</v>
      </c>
      <c r="L23" s="372"/>
      <c r="M23" s="372"/>
      <c r="N23" s="372"/>
      <c r="O23" s="372"/>
      <c r="P23" s="372"/>
      <c r="Q23" s="372"/>
      <c r="R23" s="372"/>
      <c r="S23" s="372"/>
      <c r="T23" s="372"/>
      <c r="U23" s="372"/>
      <c r="V23" s="372"/>
      <c r="W23" s="372"/>
      <c r="X23" s="372"/>
      <c r="Y23" s="372"/>
      <c r="Z23" s="372"/>
      <c r="AA23" s="372"/>
      <c r="AB23" s="372"/>
      <c r="AC23" s="372"/>
      <c r="AD23" s="372"/>
      <c r="AE23" s="372"/>
      <c r="AF23" s="372"/>
      <c r="AG23" s="372"/>
      <c r="AH23" s="372"/>
      <c r="AI23" s="372"/>
      <c r="AJ23" s="372"/>
      <c r="AK23" s="372"/>
      <c r="AL23" s="372"/>
      <c r="AM23" s="372"/>
      <c r="AN23" s="372"/>
      <c r="AO23" s="372"/>
      <c r="AP23" s="372"/>
      <c r="AQ23" s="372"/>
      <c r="AR23" s="372"/>
      <c r="AS23" s="372"/>
      <c r="AT23" s="372"/>
      <c r="AU23" s="372"/>
      <c r="AV23" s="372"/>
      <c r="AW23" s="372"/>
      <c r="AX23" s="372"/>
      <c r="AY23" s="372"/>
      <c r="AZ23" s="372"/>
      <c r="BA23" s="372"/>
      <c r="BB23" s="372"/>
      <c r="BC23" s="372"/>
      <c r="BD23" s="372"/>
      <c r="BE23" s="372"/>
      <c r="BF23" s="372"/>
      <c r="BG23" s="372"/>
      <c r="BH23" s="372"/>
      <c r="BI23" s="372"/>
      <c r="BJ23" s="372"/>
      <c r="BK23" s="372"/>
      <c r="BL23" s="372"/>
      <c r="BM23" s="372"/>
      <c r="BN23" s="372"/>
      <c r="BO23" s="372"/>
      <c r="BP23" s="372"/>
      <c r="BQ23" s="372"/>
      <c r="BR23" s="372"/>
      <c r="BS23" s="372"/>
      <c r="BT23" s="372"/>
      <c r="BU23" s="372"/>
      <c r="BV23" s="372"/>
      <c r="BW23" s="372"/>
      <c r="BX23" s="372"/>
      <c r="BY23" s="372"/>
      <c r="BZ23" s="372"/>
      <c r="CA23" s="372"/>
      <c r="CB23" s="372"/>
      <c r="CC23" s="372"/>
      <c r="CD23" s="372"/>
      <c r="CE23" s="372"/>
      <c r="CF23" s="372"/>
      <c r="CG23" s="372"/>
      <c r="CH23" s="372"/>
      <c r="CI23" s="372"/>
      <c r="CJ23" s="372"/>
      <c r="CK23" s="372"/>
      <c r="CL23" s="372"/>
      <c r="CM23" s="372"/>
      <c r="CN23" s="372"/>
      <c r="CO23" s="372"/>
      <c r="CP23" s="372"/>
      <c r="CQ23" s="372"/>
      <c r="CR23" s="372"/>
      <c r="CS23" s="372"/>
      <c r="CT23" s="372"/>
      <c r="CU23" s="372"/>
      <c r="CV23" s="372"/>
      <c r="CW23" s="372"/>
      <c r="CX23" s="372"/>
      <c r="CY23" s="372"/>
      <c r="CZ23" s="372"/>
      <c r="DA23" s="372"/>
      <c r="DB23" s="372"/>
      <c r="DC23" s="372"/>
      <c r="DD23" s="372"/>
      <c r="DE23" s="372"/>
      <c r="DF23" s="372"/>
      <c r="DG23" s="372"/>
      <c r="DH23" s="372"/>
      <c r="DI23" s="372"/>
      <c r="DJ23" s="372"/>
      <c r="DK23" s="372"/>
      <c r="DL23" s="372"/>
      <c r="DM23" s="372"/>
      <c r="DN23" s="372"/>
      <c r="DO23" s="372"/>
      <c r="DP23" s="372"/>
      <c r="DQ23" s="372"/>
      <c r="DR23" s="372"/>
      <c r="DS23" s="372"/>
      <c r="DT23" s="372"/>
      <c r="DU23" s="372"/>
      <c r="DV23" s="372"/>
      <c r="DW23" s="372"/>
      <c r="DX23" s="372"/>
      <c r="DY23" s="372"/>
      <c r="DZ23" s="372"/>
      <c r="EA23" s="372"/>
      <c r="EB23" s="372"/>
      <c r="EC23" s="372"/>
      <c r="EQ23" s="2" t="s">
        <v>37</v>
      </c>
      <c r="ES23" s="387" t="s">
        <v>322</v>
      </c>
      <c r="ET23" s="388"/>
      <c r="EU23" s="388"/>
      <c r="EV23" s="388"/>
      <c r="EW23" s="388"/>
      <c r="EX23" s="388"/>
      <c r="EY23" s="388"/>
      <c r="EZ23" s="388"/>
      <c r="FA23" s="388"/>
      <c r="FB23" s="388"/>
      <c r="FC23" s="388"/>
      <c r="FD23" s="388"/>
      <c r="FE23" s="543"/>
    </row>
    <row r="24" spans="1:161" ht="18" customHeight="1" thickBot="1">
      <c r="A24" s="1" t="s">
        <v>41</v>
      </c>
      <c r="EQ24" s="2" t="s">
        <v>38</v>
      </c>
      <c r="ES24" s="401" t="s">
        <v>39</v>
      </c>
      <c r="ET24" s="402"/>
      <c r="EU24" s="402"/>
      <c r="EV24" s="402"/>
      <c r="EW24" s="402"/>
      <c r="EX24" s="402"/>
      <c r="EY24" s="402"/>
      <c r="EZ24" s="402"/>
      <c r="FA24" s="402"/>
      <c r="FB24" s="402"/>
      <c r="FC24" s="402"/>
      <c r="FD24" s="402"/>
      <c r="FE24" s="544"/>
    </row>
    <row r="26" spans="1:182" s="7" customFormat="1" ht="10.5">
      <c r="A26" s="586" t="s">
        <v>44</v>
      </c>
      <c r="B26" s="586"/>
      <c r="C26" s="586"/>
      <c r="D26" s="586"/>
      <c r="E26" s="586"/>
      <c r="F26" s="586"/>
      <c r="G26" s="586"/>
      <c r="H26" s="586"/>
      <c r="I26" s="586"/>
      <c r="J26" s="586"/>
      <c r="K26" s="586"/>
      <c r="L26" s="586"/>
      <c r="M26" s="586"/>
      <c r="N26" s="586"/>
      <c r="O26" s="586"/>
      <c r="P26" s="586"/>
      <c r="Q26" s="586"/>
      <c r="R26" s="586"/>
      <c r="S26" s="586"/>
      <c r="T26" s="586"/>
      <c r="U26" s="586"/>
      <c r="V26" s="586"/>
      <c r="W26" s="586"/>
      <c r="X26" s="586"/>
      <c r="Y26" s="586"/>
      <c r="Z26" s="586"/>
      <c r="AA26" s="586"/>
      <c r="AB26" s="586"/>
      <c r="AC26" s="586"/>
      <c r="AD26" s="586"/>
      <c r="AE26" s="586"/>
      <c r="AF26" s="586"/>
      <c r="AG26" s="586"/>
      <c r="AH26" s="586"/>
      <c r="AI26" s="586"/>
      <c r="AJ26" s="586"/>
      <c r="AK26" s="586"/>
      <c r="AL26" s="586"/>
      <c r="AM26" s="586"/>
      <c r="AN26" s="586"/>
      <c r="AO26" s="586"/>
      <c r="AP26" s="586"/>
      <c r="AQ26" s="586"/>
      <c r="AR26" s="586"/>
      <c r="AS26" s="586"/>
      <c r="AT26" s="586"/>
      <c r="AU26" s="586"/>
      <c r="AV26" s="586"/>
      <c r="AW26" s="586"/>
      <c r="AX26" s="586"/>
      <c r="AY26" s="586"/>
      <c r="AZ26" s="586"/>
      <c r="BA26" s="586"/>
      <c r="BB26" s="586"/>
      <c r="BC26" s="586"/>
      <c r="BD26" s="586"/>
      <c r="BE26" s="586"/>
      <c r="BF26" s="586"/>
      <c r="BG26" s="586"/>
      <c r="BH26" s="586"/>
      <c r="BI26" s="586"/>
      <c r="BJ26" s="586"/>
      <c r="BK26" s="586"/>
      <c r="BL26" s="586"/>
      <c r="BM26" s="586"/>
      <c r="BN26" s="586"/>
      <c r="BO26" s="586"/>
      <c r="BP26" s="586"/>
      <c r="BQ26" s="586"/>
      <c r="BR26" s="586"/>
      <c r="BS26" s="586"/>
      <c r="BT26" s="586"/>
      <c r="BU26" s="586"/>
      <c r="BV26" s="586"/>
      <c r="BW26" s="586"/>
      <c r="BX26" s="586"/>
      <c r="BY26" s="586"/>
      <c r="BZ26" s="586"/>
      <c r="CA26" s="586"/>
      <c r="CB26" s="586"/>
      <c r="CC26" s="586"/>
      <c r="CD26" s="586"/>
      <c r="CE26" s="586"/>
      <c r="CF26" s="586"/>
      <c r="CG26" s="586"/>
      <c r="CH26" s="586"/>
      <c r="CI26" s="586"/>
      <c r="CJ26" s="586"/>
      <c r="CK26" s="586"/>
      <c r="CL26" s="586"/>
      <c r="CM26" s="586"/>
      <c r="CN26" s="586"/>
      <c r="CO26" s="586"/>
      <c r="CP26" s="586"/>
      <c r="CQ26" s="586"/>
      <c r="CR26" s="586"/>
      <c r="CS26" s="586"/>
      <c r="CT26" s="586"/>
      <c r="CU26" s="586"/>
      <c r="CV26" s="586"/>
      <c r="CW26" s="586"/>
      <c r="CX26" s="586"/>
      <c r="CY26" s="586"/>
      <c r="CZ26" s="586"/>
      <c r="DA26" s="586"/>
      <c r="DB26" s="586"/>
      <c r="DC26" s="586"/>
      <c r="DD26" s="586"/>
      <c r="DE26" s="586"/>
      <c r="DF26" s="586"/>
      <c r="DG26" s="586"/>
      <c r="DH26" s="586"/>
      <c r="DI26" s="586"/>
      <c r="DJ26" s="586"/>
      <c r="DK26" s="586"/>
      <c r="DL26" s="586"/>
      <c r="DM26" s="586"/>
      <c r="DN26" s="586"/>
      <c r="DO26" s="586"/>
      <c r="DP26" s="586"/>
      <c r="DQ26" s="586"/>
      <c r="DR26" s="586"/>
      <c r="DS26" s="586"/>
      <c r="DT26" s="586"/>
      <c r="DU26" s="586"/>
      <c r="DV26" s="586"/>
      <c r="DW26" s="586"/>
      <c r="DX26" s="586"/>
      <c r="DY26" s="586"/>
      <c r="DZ26" s="586"/>
      <c r="EA26" s="586"/>
      <c r="EB26" s="586"/>
      <c r="EC26" s="586"/>
      <c r="ED26" s="586"/>
      <c r="EE26" s="586"/>
      <c r="EF26" s="586"/>
      <c r="EG26" s="586"/>
      <c r="EH26" s="586"/>
      <c r="EI26" s="586"/>
      <c r="EJ26" s="586"/>
      <c r="EK26" s="586"/>
      <c r="EL26" s="586"/>
      <c r="EM26" s="586"/>
      <c r="EN26" s="586"/>
      <c r="EO26" s="586"/>
      <c r="EP26" s="586"/>
      <c r="EQ26" s="586"/>
      <c r="ER26" s="586"/>
      <c r="ES26" s="586"/>
      <c r="ET26" s="586"/>
      <c r="EU26" s="586"/>
      <c r="EV26" s="586"/>
      <c r="EW26" s="586"/>
      <c r="EX26" s="586"/>
      <c r="EY26" s="586"/>
      <c r="EZ26" s="586"/>
      <c r="FA26" s="586"/>
      <c r="FB26" s="586"/>
      <c r="FC26" s="586"/>
      <c r="FD26" s="586"/>
      <c r="FE26" s="586"/>
      <c r="FO26" s="30"/>
      <c r="FP26" s="30"/>
      <c r="FQ26" s="30"/>
      <c r="FX26" s="30"/>
      <c r="FY26" s="30"/>
      <c r="FZ26" s="30"/>
    </row>
    <row r="28" spans="1:161" ht="11.25">
      <c r="A28" s="551" t="s">
        <v>0</v>
      </c>
      <c r="B28" s="551"/>
      <c r="C28" s="551"/>
      <c r="D28" s="551"/>
      <c r="E28" s="551"/>
      <c r="F28" s="551"/>
      <c r="G28" s="551"/>
      <c r="H28" s="551"/>
      <c r="I28" s="551"/>
      <c r="J28" s="551"/>
      <c r="K28" s="551"/>
      <c r="L28" s="551"/>
      <c r="M28" s="551"/>
      <c r="N28" s="551"/>
      <c r="O28" s="551"/>
      <c r="P28" s="551"/>
      <c r="Q28" s="551"/>
      <c r="R28" s="551"/>
      <c r="S28" s="551"/>
      <c r="T28" s="551"/>
      <c r="U28" s="551"/>
      <c r="V28" s="551"/>
      <c r="W28" s="551"/>
      <c r="X28" s="551"/>
      <c r="Y28" s="551"/>
      <c r="Z28" s="551"/>
      <c r="AA28" s="551"/>
      <c r="AB28" s="551"/>
      <c r="AC28" s="551"/>
      <c r="AD28" s="551"/>
      <c r="AE28" s="551"/>
      <c r="AF28" s="551"/>
      <c r="AG28" s="551"/>
      <c r="AH28" s="551"/>
      <c r="AI28" s="551"/>
      <c r="AJ28" s="551"/>
      <c r="AK28" s="551"/>
      <c r="AL28" s="551"/>
      <c r="AM28" s="551"/>
      <c r="AN28" s="551"/>
      <c r="AO28" s="551"/>
      <c r="AP28" s="551"/>
      <c r="AQ28" s="551"/>
      <c r="AR28" s="551"/>
      <c r="AS28" s="551"/>
      <c r="AT28" s="551"/>
      <c r="AU28" s="551"/>
      <c r="AV28" s="551"/>
      <c r="AW28" s="551"/>
      <c r="AX28" s="551"/>
      <c r="AY28" s="551"/>
      <c r="AZ28" s="551"/>
      <c r="BA28" s="551"/>
      <c r="BB28" s="551"/>
      <c r="BC28" s="551"/>
      <c r="BD28" s="551"/>
      <c r="BE28" s="551"/>
      <c r="BF28" s="551"/>
      <c r="BG28" s="551"/>
      <c r="BH28" s="551"/>
      <c r="BI28" s="551"/>
      <c r="BJ28" s="551"/>
      <c r="BK28" s="551"/>
      <c r="BL28" s="551"/>
      <c r="BM28" s="551"/>
      <c r="BN28" s="551"/>
      <c r="BO28" s="551"/>
      <c r="BP28" s="551"/>
      <c r="BQ28" s="551"/>
      <c r="BR28" s="551"/>
      <c r="BS28" s="551"/>
      <c r="BT28" s="551"/>
      <c r="BU28" s="551"/>
      <c r="BV28" s="551"/>
      <c r="BW28" s="552"/>
      <c r="BX28" s="593" t="s">
        <v>1</v>
      </c>
      <c r="BY28" s="594"/>
      <c r="BZ28" s="594"/>
      <c r="CA28" s="594"/>
      <c r="CB28" s="594"/>
      <c r="CC28" s="594"/>
      <c r="CD28" s="594"/>
      <c r="CE28" s="595"/>
      <c r="CF28" s="593" t="s">
        <v>2</v>
      </c>
      <c r="CG28" s="594"/>
      <c r="CH28" s="594"/>
      <c r="CI28" s="594"/>
      <c r="CJ28" s="594"/>
      <c r="CK28" s="594"/>
      <c r="CL28" s="594"/>
      <c r="CM28" s="594"/>
      <c r="CN28" s="594"/>
      <c r="CO28" s="594"/>
      <c r="CP28" s="594"/>
      <c r="CQ28" s="594"/>
      <c r="CR28" s="595"/>
      <c r="CS28" s="593" t="s">
        <v>3</v>
      </c>
      <c r="CT28" s="594"/>
      <c r="CU28" s="594"/>
      <c r="CV28" s="594"/>
      <c r="CW28" s="594"/>
      <c r="CX28" s="594"/>
      <c r="CY28" s="594"/>
      <c r="CZ28" s="594"/>
      <c r="DA28" s="594"/>
      <c r="DB28" s="594"/>
      <c r="DC28" s="594"/>
      <c r="DD28" s="594"/>
      <c r="DE28" s="595"/>
      <c r="DF28" s="602" t="s">
        <v>10</v>
      </c>
      <c r="DG28" s="603"/>
      <c r="DH28" s="603"/>
      <c r="DI28" s="603"/>
      <c r="DJ28" s="603"/>
      <c r="DK28" s="603"/>
      <c r="DL28" s="603"/>
      <c r="DM28" s="603"/>
      <c r="DN28" s="603"/>
      <c r="DO28" s="603"/>
      <c r="DP28" s="603"/>
      <c r="DQ28" s="603"/>
      <c r="DR28" s="603"/>
      <c r="DS28" s="603"/>
      <c r="DT28" s="603"/>
      <c r="DU28" s="603"/>
      <c r="DV28" s="603"/>
      <c r="DW28" s="603"/>
      <c r="DX28" s="603"/>
      <c r="DY28" s="603"/>
      <c r="DZ28" s="603"/>
      <c r="EA28" s="603"/>
      <c r="EB28" s="603"/>
      <c r="EC28" s="603"/>
      <c r="ED28" s="603"/>
      <c r="EE28" s="603"/>
      <c r="EF28" s="603"/>
      <c r="EG28" s="603"/>
      <c r="EH28" s="603"/>
      <c r="EI28" s="603"/>
      <c r="EJ28" s="603"/>
      <c r="EK28" s="603"/>
      <c r="EL28" s="603"/>
      <c r="EM28" s="603"/>
      <c r="EN28" s="603"/>
      <c r="EO28" s="603"/>
      <c r="EP28" s="603"/>
      <c r="EQ28" s="603"/>
      <c r="ER28" s="603"/>
      <c r="ES28" s="603"/>
      <c r="ET28" s="603"/>
      <c r="EU28" s="603"/>
      <c r="EV28" s="603"/>
      <c r="EW28" s="603"/>
      <c r="EX28" s="603"/>
      <c r="EY28" s="603"/>
      <c r="EZ28" s="603"/>
      <c r="FA28" s="603"/>
      <c r="FB28" s="603"/>
      <c r="FC28" s="603"/>
      <c r="FD28" s="603"/>
      <c r="FE28" s="603"/>
    </row>
    <row r="29" spans="1:161" ht="11.25" customHeight="1">
      <c r="A29" s="554"/>
      <c r="B29" s="554"/>
      <c r="C29" s="554"/>
      <c r="D29" s="554"/>
      <c r="E29" s="554"/>
      <c r="F29" s="554"/>
      <c r="G29" s="554"/>
      <c r="H29" s="554"/>
      <c r="I29" s="554"/>
      <c r="J29" s="554"/>
      <c r="K29" s="554"/>
      <c r="L29" s="554"/>
      <c r="M29" s="554"/>
      <c r="N29" s="554"/>
      <c r="O29" s="554"/>
      <c r="P29" s="554"/>
      <c r="Q29" s="554"/>
      <c r="R29" s="554"/>
      <c r="S29" s="554"/>
      <c r="T29" s="554"/>
      <c r="U29" s="554"/>
      <c r="V29" s="554"/>
      <c r="W29" s="554"/>
      <c r="X29" s="554"/>
      <c r="Y29" s="554"/>
      <c r="Z29" s="554"/>
      <c r="AA29" s="554"/>
      <c r="AB29" s="554"/>
      <c r="AC29" s="554"/>
      <c r="AD29" s="554"/>
      <c r="AE29" s="554"/>
      <c r="AF29" s="554"/>
      <c r="AG29" s="554"/>
      <c r="AH29" s="554"/>
      <c r="AI29" s="554"/>
      <c r="AJ29" s="554"/>
      <c r="AK29" s="554"/>
      <c r="AL29" s="554"/>
      <c r="AM29" s="554"/>
      <c r="AN29" s="554"/>
      <c r="AO29" s="554"/>
      <c r="AP29" s="554"/>
      <c r="AQ29" s="554"/>
      <c r="AR29" s="554"/>
      <c r="AS29" s="554"/>
      <c r="AT29" s="554"/>
      <c r="AU29" s="554"/>
      <c r="AV29" s="554"/>
      <c r="AW29" s="554"/>
      <c r="AX29" s="554"/>
      <c r="AY29" s="554"/>
      <c r="AZ29" s="554"/>
      <c r="BA29" s="554"/>
      <c r="BB29" s="554"/>
      <c r="BC29" s="554"/>
      <c r="BD29" s="554"/>
      <c r="BE29" s="554"/>
      <c r="BF29" s="554"/>
      <c r="BG29" s="554"/>
      <c r="BH29" s="554"/>
      <c r="BI29" s="554"/>
      <c r="BJ29" s="554"/>
      <c r="BK29" s="554"/>
      <c r="BL29" s="554"/>
      <c r="BM29" s="554"/>
      <c r="BN29" s="554"/>
      <c r="BO29" s="554"/>
      <c r="BP29" s="554"/>
      <c r="BQ29" s="554"/>
      <c r="BR29" s="554"/>
      <c r="BS29" s="554"/>
      <c r="BT29" s="554"/>
      <c r="BU29" s="554"/>
      <c r="BV29" s="554"/>
      <c r="BW29" s="555"/>
      <c r="BX29" s="596"/>
      <c r="BY29" s="597"/>
      <c r="BZ29" s="597"/>
      <c r="CA29" s="597"/>
      <c r="CB29" s="597"/>
      <c r="CC29" s="597"/>
      <c r="CD29" s="597"/>
      <c r="CE29" s="598"/>
      <c r="CF29" s="596"/>
      <c r="CG29" s="597"/>
      <c r="CH29" s="597"/>
      <c r="CI29" s="597"/>
      <c r="CJ29" s="597"/>
      <c r="CK29" s="597"/>
      <c r="CL29" s="597"/>
      <c r="CM29" s="597"/>
      <c r="CN29" s="597"/>
      <c r="CO29" s="597"/>
      <c r="CP29" s="597"/>
      <c r="CQ29" s="597"/>
      <c r="CR29" s="598"/>
      <c r="CS29" s="596"/>
      <c r="CT29" s="597"/>
      <c r="CU29" s="597"/>
      <c r="CV29" s="597"/>
      <c r="CW29" s="597"/>
      <c r="CX29" s="597"/>
      <c r="CY29" s="597"/>
      <c r="CZ29" s="597"/>
      <c r="DA29" s="597"/>
      <c r="DB29" s="597"/>
      <c r="DC29" s="597"/>
      <c r="DD29" s="597"/>
      <c r="DE29" s="598"/>
      <c r="DF29" s="571" t="s">
        <v>4</v>
      </c>
      <c r="DG29" s="572"/>
      <c r="DH29" s="572"/>
      <c r="DI29" s="572"/>
      <c r="DJ29" s="572"/>
      <c r="DK29" s="572"/>
      <c r="DL29" s="590" t="s">
        <v>380</v>
      </c>
      <c r="DM29" s="590"/>
      <c r="DN29" s="590"/>
      <c r="DO29" s="573" t="s">
        <v>5</v>
      </c>
      <c r="DP29" s="573"/>
      <c r="DQ29" s="573"/>
      <c r="DR29" s="574"/>
      <c r="DS29" s="571" t="s">
        <v>4</v>
      </c>
      <c r="DT29" s="572"/>
      <c r="DU29" s="572"/>
      <c r="DV29" s="572"/>
      <c r="DW29" s="572"/>
      <c r="DX29" s="572"/>
      <c r="DY29" s="590" t="s">
        <v>660</v>
      </c>
      <c r="DZ29" s="590"/>
      <c r="EA29" s="590"/>
      <c r="EB29" s="573" t="s">
        <v>5</v>
      </c>
      <c r="EC29" s="573"/>
      <c r="ED29" s="573"/>
      <c r="EE29" s="574"/>
      <c r="EF29" s="571" t="s">
        <v>4</v>
      </c>
      <c r="EG29" s="572"/>
      <c r="EH29" s="572"/>
      <c r="EI29" s="572"/>
      <c r="EJ29" s="572"/>
      <c r="EK29" s="572"/>
      <c r="EL29" s="590" t="s">
        <v>701</v>
      </c>
      <c r="EM29" s="590"/>
      <c r="EN29" s="590"/>
      <c r="EO29" s="573" t="s">
        <v>5</v>
      </c>
      <c r="EP29" s="573"/>
      <c r="EQ29" s="573"/>
      <c r="ER29" s="574"/>
      <c r="ES29" s="593" t="s">
        <v>9</v>
      </c>
      <c r="ET29" s="594"/>
      <c r="EU29" s="594"/>
      <c r="EV29" s="594"/>
      <c r="EW29" s="594"/>
      <c r="EX29" s="594"/>
      <c r="EY29" s="594"/>
      <c r="EZ29" s="594"/>
      <c r="FA29" s="594"/>
      <c r="FB29" s="594"/>
      <c r="FC29" s="594"/>
      <c r="FD29" s="594"/>
      <c r="FE29" s="594"/>
    </row>
    <row r="30" spans="1:166" ht="39" customHeight="1" thickBot="1">
      <c r="A30" s="591"/>
      <c r="B30" s="591"/>
      <c r="C30" s="591"/>
      <c r="D30" s="591"/>
      <c r="E30" s="591"/>
      <c r="F30" s="591"/>
      <c r="G30" s="591"/>
      <c r="H30" s="591"/>
      <c r="I30" s="591"/>
      <c r="J30" s="591"/>
      <c r="K30" s="591"/>
      <c r="L30" s="591"/>
      <c r="M30" s="591"/>
      <c r="N30" s="591"/>
      <c r="O30" s="591"/>
      <c r="P30" s="591"/>
      <c r="Q30" s="591"/>
      <c r="R30" s="591"/>
      <c r="S30" s="591"/>
      <c r="T30" s="591"/>
      <c r="U30" s="591"/>
      <c r="V30" s="591"/>
      <c r="W30" s="591"/>
      <c r="X30" s="591"/>
      <c r="Y30" s="591"/>
      <c r="Z30" s="591"/>
      <c r="AA30" s="591"/>
      <c r="AB30" s="591"/>
      <c r="AC30" s="591"/>
      <c r="AD30" s="591"/>
      <c r="AE30" s="591"/>
      <c r="AF30" s="591"/>
      <c r="AG30" s="591"/>
      <c r="AH30" s="591"/>
      <c r="AI30" s="591"/>
      <c r="AJ30" s="591"/>
      <c r="AK30" s="591"/>
      <c r="AL30" s="591"/>
      <c r="AM30" s="591"/>
      <c r="AN30" s="591"/>
      <c r="AO30" s="591"/>
      <c r="AP30" s="591"/>
      <c r="AQ30" s="591"/>
      <c r="AR30" s="591"/>
      <c r="AS30" s="591"/>
      <c r="AT30" s="591"/>
      <c r="AU30" s="591"/>
      <c r="AV30" s="591"/>
      <c r="AW30" s="591"/>
      <c r="AX30" s="591"/>
      <c r="AY30" s="591"/>
      <c r="AZ30" s="591"/>
      <c r="BA30" s="591"/>
      <c r="BB30" s="591"/>
      <c r="BC30" s="591"/>
      <c r="BD30" s="591"/>
      <c r="BE30" s="591"/>
      <c r="BF30" s="591"/>
      <c r="BG30" s="591"/>
      <c r="BH30" s="591"/>
      <c r="BI30" s="591"/>
      <c r="BJ30" s="591"/>
      <c r="BK30" s="591"/>
      <c r="BL30" s="591"/>
      <c r="BM30" s="591"/>
      <c r="BN30" s="591"/>
      <c r="BO30" s="591"/>
      <c r="BP30" s="591"/>
      <c r="BQ30" s="591"/>
      <c r="BR30" s="591"/>
      <c r="BS30" s="591"/>
      <c r="BT30" s="591"/>
      <c r="BU30" s="591"/>
      <c r="BV30" s="591"/>
      <c r="BW30" s="592"/>
      <c r="BX30" s="599"/>
      <c r="BY30" s="600"/>
      <c r="BZ30" s="600"/>
      <c r="CA30" s="600"/>
      <c r="CB30" s="600"/>
      <c r="CC30" s="600"/>
      <c r="CD30" s="600"/>
      <c r="CE30" s="601"/>
      <c r="CF30" s="599"/>
      <c r="CG30" s="600"/>
      <c r="CH30" s="600"/>
      <c r="CI30" s="600"/>
      <c r="CJ30" s="600"/>
      <c r="CK30" s="600"/>
      <c r="CL30" s="600"/>
      <c r="CM30" s="600"/>
      <c r="CN30" s="600"/>
      <c r="CO30" s="600"/>
      <c r="CP30" s="600"/>
      <c r="CQ30" s="600"/>
      <c r="CR30" s="601"/>
      <c r="CS30" s="599"/>
      <c r="CT30" s="600"/>
      <c r="CU30" s="600"/>
      <c r="CV30" s="600"/>
      <c r="CW30" s="600"/>
      <c r="CX30" s="600"/>
      <c r="CY30" s="600"/>
      <c r="CZ30" s="600"/>
      <c r="DA30" s="600"/>
      <c r="DB30" s="600"/>
      <c r="DC30" s="600"/>
      <c r="DD30" s="600"/>
      <c r="DE30" s="601"/>
      <c r="DF30" s="587" t="s">
        <v>6</v>
      </c>
      <c r="DG30" s="588"/>
      <c r="DH30" s="588"/>
      <c r="DI30" s="588"/>
      <c r="DJ30" s="588"/>
      <c r="DK30" s="588"/>
      <c r="DL30" s="588"/>
      <c r="DM30" s="588"/>
      <c r="DN30" s="588"/>
      <c r="DO30" s="588"/>
      <c r="DP30" s="588"/>
      <c r="DQ30" s="588"/>
      <c r="DR30" s="589"/>
      <c r="DS30" s="587" t="s">
        <v>7</v>
      </c>
      <c r="DT30" s="588"/>
      <c r="DU30" s="588"/>
      <c r="DV30" s="588"/>
      <c r="DW30" s="588"/>
      <c r="DX30" s="588"/>
      <c r="DY30" s="588"/>
      <c r="DZ30" s="588"/>
      <c r="EA30" s="588"/>
      <c r="EB30" s="588"/>
      <c r="EC30" s="588"/>
      <c r="ED30" s="588"/>
      <c r="EE30" s="589"/>
      <c r="EF30" s="587" t="s">
        <v>8</v>
      </c>
      <c r="EG30" s="588"/>
      <c r="EH30" s="588"/>
      <c r="EI30" s="588"/>
      <c r="EJ30" s="588"/>
      <c r="EK30" s="588"/>
      <c r="EL30" s="588"/>
      <c r="EM30" s="588"/>
      <c r="EN30" s="588"/>
      <c r="EO30" s="588"/>
      <c r="EP30" s="588"/>
      <c r="EQ30" s="588"/>
      <c r="ER30" s="589"/>
      <c r="ES30" s="599"/>
      <c r="ET30" s="600"/>
      <c r="EU30" s="600"/>
      <c r="EV30" s="600"/>
      <c r="EW30" s="600"/>
      <c r="EX30" s="600"/>
      <c r="EY30" s="600"/>
      <c r="EZ30" s="600"/>
      <c r="FA30" s="600"/>
      <c r="FB30" s="600"/>
      <c r="FC30" s="600"/>
      <c r="FD30" s="600"/>
      <c r="FE30" s="600"/>
      <c r="FH30" s="59">
        <f>DF60-DF34-DF32</f>
        <v>5.9371814131736755E-09</v>
      </c>
      <c r="FI30" s="59">
        <f>DS60-DS34</f>
        <v>0</v>
      </c>
      <c r="FJ30" s="59">
        <f>EF34-EF60</f>
        <v>0</v>
      </c>
    </row>
    <row r="31" spans="1:198" ht="13.5" customHeight="1" thickBot="1">
      <c r="A31" s="580" t="s">
        <v>11</v>
      </c>
      <c r="B31" s="580"/>
      <c r="C31" s="580"/>
      <c r="D31" s="580"/>
      <c r="E31" s="580"/>
      <c r="F31" s="580"/>
      <c r="G31" s="580"/>
      <c r="H31" s="580"/>
      <c r="I31" s="580"/>
      <c r="J31" s="580"/>
      <c r="K31" s="580"/>
      <c r="L31" s="580"/>
      <c r="M31" s="580"/>
      <c r="N31" s="580"/>
      <c r="O31" s="580"/>
      <c r="P31" s="580"/>
      <c r="Q31" s="580"/>
      <c r="R31" s="580"/>
      <c r="S31" s="580"/>
      <c r="T31" s="580"/>
      <c r="U31" s="580"/>
      <c r="V31" s="580"/>
      <c r="W31" s="580"/>
      <c r="X31" s="580"/>
      <c r="Y31" s="580"/>
      <c r="Z31" s="580"/>
      <c r="AA31" s="580"/>
      <c r="AB31" s="580"/>
      <c r="AC31" s="580"/>
      <c r="AD31" s="580"/>
      <c r="AE31" s="580"/>
      <c r="AF31" s="580"/>
      <c r="AG31" s="580"/>
      <c r="AH31" s="580"/>
      <c r="AI31" s="580"/>
      <c r="AJ31" s="580"/>
      <c r="AK31" s="580"/>
      <c r="AL31" s="580"/>
      <c r="AM31" s="580"/>
      <c r="AN31" s="580"/>
      <c r="AO31" s="580"/>
      <c r="AP31" s="580"/>
      <c r="AQ31" s="580"/>
      <c r="AR31" s="580"/>
      <c r="AS31" s="580"/>
      <c r="AT31" s="580"/>
      <c r="AU31" s="580"/>
      <c r="AV31" s="580"/>
      <c r="AW31" s="580"/>
      <c r="AX31" s="580"/>
      <c r="AY31" s="580"/>
      <c r="AZ31" s="580"/>
      <c r="BA31" s="580"/>
      <c r="BB31" s="580"/>
      <c r="BC31" s="580"/>
      <c r="BD31" s="580"/>
      <c r="BE31" s="580"/>
      <c r="BF31" s="580"/>
      <c r="BG31" s="580"/>
      <c r="BH31" s="580"/>
      <c r="BI31" s="580"/>
      <c r="BJ31" s="580"/>
      <c r="BK31" s="580"/>
      <c r="BL31" s="580"/>
      <c r="BM31" s="580"/>
      <c r="BN31" s="580"/>
      <c r="BO31" s="580"/>
      <c r="BP31" s="580"/>
      <c r="BQ31" s="580"/>
      <c r="BR31" s="580"/>
      <c r="BS31" s="580"/>
      <c r="BT31" s="580"/>
      <c r="BU31" s="580"/>
      <c r="BV31" s="580"/>
      <c r="BW31" s="581"/>
      <c r="BX31" s="575" t="s">
        <v>12</v>
      </c>
      <c r="BY31" s="576"/>
      <c r="BZ31" s="576"/>
      <c r="CA31" s="576"/>
      <c r="CB31" s="576"/>
      <c r="CC31" s="576"/>
      <c r="CD31" s="576"/>
      <c r="CE31" s="582"/>
      <c r="CF31" s="575" t="s">
        <v>13</v>
      </c>
      <c r="CG31" s="576"/>
      <c r="CH31" s="576"/>
      <c r="CI31" s="576"/>
      <c r="CJ31" s="576"/>
      <c r="CK31" s="576"/>
      <c r="CL31" s="576"/>
      <c r="CM31" s="576"/>
      <c r="CN31" s="576"/>
      <c r="CO31" s="576"/>
      <c r="CP31" s="576"/>
      <c r="CQ31" s="576"/>
      <c r="CR31" s="582"/>
      <c r="CS31" s="575" t="s">
        <v>14</v>
      </c>
      <c r="CT31" s="576"/>
      <c r="CU31" s="576"/>
      <c r="CV31" s="576"/>
      <c r="CW31" s="576"/>
      <c r="CX31" s="576"/>
      <c r="CY31" s="576"/>
      <c r="CZ31" s="576"/>
      <c r="DA31" s="576"/>
      <c r="DB31" s="576"/>
      <c r="DC31" s="576"/>
      <c r="DD31" s="576"/>
      <c r="DE31" s="582"/>
      <c r="DF31" s="575" t="s">
        <v>15</v>
      </c>
      <c r="DG31" s="576"/>
      <c r="DH31" s="576"/>
      <c r="DI31" s="576"/>
      <c r="DJ31" s="576"/>
      <c r="DK31" s="576"/>
      <c r="DL31" s="576"/>
      <c r="DM31" s="576"/>
      <c r="DN31" s="576"/>
      <c r="DO31" s="576"/>
      <c r="DP31" s="576"/>
      <c r="DQ31" s="576"/>
      <c r="DR31" s="582"/>
      <c r="DS31" s="575" t="s">
        <v>16</v>
      </c>
      <c r="DT31" s="576"/>
      <c r="DU31" s="576"/>
      <c r="DV31" s="576"/>
      <c r="DW31" s="576"/>
      <c r="DX31" s="576"/>
      <c r="DY31" s="576"/>
      <c r="DZ31" s="576"/>
      <c r="EA31" s="576"/>
      <c r="EB31" s="576"/>
      <c r="EC31" s="576"/>
      <c r="ED31" s="576"/>
      <c r="EE31" s="582"/>
      <c r="EF31" s="575" t="s">
        <v>17</v>
      </c>
      <c r="EG31" s="576"/>
      <c r="EH31" s="576"/>
      <c r="EI31" s="576"/>
      <c r="EJ31" s="576"/>
      <c r="EK31" s="576"/>
      <c r="EL31" s="576"/>
      <c r="EM31" s="576"/>
      <c r="EN31" s="576"/>
      <c r="EO31" s="576"/>
      <c r="EP31" s="576"/>
      <c r="EQ31" s="576"/>
      <c r="ER31" s="582"/>
      <c r="ES31" s="575" t="s">
        <v>18</v>
      </c>
      <c r="ET31" s="576"/>
      <c r="EU31" s="576"/>
      <c r="EV31" s="576"/>
      <c r="EW31" s="576"/>
      <c r="EX31" s="576"/>
      <c r="EY31" s="576"/>
      <c r="EZ31" s="576"/>
      <c r="FA31" s="576"/>
      <c r="FB31" s="576"/>
      <c r="FC31" s="576"/>
      <c r="FD31" s="576"/>
      <c r="FE31" s="576"/>
      <c r="FH31" s="1" t="s">
        <v>326</v>
      </c>
      <c r="FI31" s="23" t="s">
        <v>324</v>
      </c>
      <c r="FJ31" s="375" t="s">
        <v>343</v>
      </c>
      <c r="FK31" s="376"/>
      <c r="FL31" s="376"/>
      <c r="FM31" s="376"/>
      <c r="FN31" s="376"/>
      <c r="FO31" s="376"/>
      <c r="FP31" s="376"/>
      <c r="FQ31" s="342"/>
      <c r="FR31" s="377" t="s">
        <v>344</v>
      </c>
      <c r="FS31" s="377"/>
      <c r="FT31" s="377"/>
      <c r="FU31" s="377"/>
      <c r="FV31" s="377"/>
      <c r="FW31" s="377"/>
      <c r="FX31" s="377"/>
      <c r="FY31" s="377"/>
      <c r="FZ31" s="377"/>
      <c r="GA31" s="377"/>
      <c r="GB31" s="377"/>
      <c r="GC31" s="377"/>
      <c r="GD31" s="377"/>
      <c r="GE31" s="377"/>
      <c r="GF31" s="377"/>
      <c r="GG31" s="377"/>
      <c r="GH31" s="377"/>
      <c r="GI31" s="377"/>
      <c r="GJ31" s="378"/>
      <c r="GK31" s="378"/>
      <c r="GL31" s="379"/>
      <c r="GM31" s="405" t="s">
        <v>337</v>
      </c>
      <c r="GN31" s="370"/>
      <c r="GO31" s="370"/>
      <c r="GP31" s="370"/>
    </row>
    <row r="32" spans="1:198" s="24" customFormat="1" ht="108.75" customHeight="1">
      <c r="A32" s="562" t="s">
        <v>45</v>
      </c>
      <c r="B32" s="562"/>
      <c r="C32" s="562"/>
      <c r="D32" s="562"/>
      <c r="E32" s="562"/>
      <c r="F32" s="562"/>
      <c r="G32" s="562"/>
      <c r="H32" s="562"/>
      <c r="I32" s="562"/>
      <c r="J32" s="562"/>
      <c r="K32" s="562"/>
      <c r="L32" s="562"/>
      <c r="M32" s="562"/>
      <c r="N32" s="562"/>
      <c r="O32" s="562"/>
      <c r="P32" s="562"/>
      <c r="Q32" s="562"/>
      <c r="R32" s="562"/>
      <c r="S32" s="562"/>
      <c r="T32" s="562"/>
      <c r="U32" s="562"/>
      <c r="V32" s="562"/>
      <c r="W32" s="562"/>
      <c r="X32" s="562"/>
      <c r="Y32" s="562"/>
      <c r="Z32" s="562"/>
      <c r="AA32" s="562"/>
      <c r="AB32" s="562"/>
      <c r="AC32" s="562"/>
      <c r="AD32" s="562"/>
      <c r="AE32" s="562"/>
      <c r="AF32" s="562"/>
      <c r="AG32" s="562"/>
      <c r="AH32" s="562"/>
      <c r="AI32" s="562"/>
      <c r="AJ32" s="562"/>
      <c r="AK32" s="562"/>
      <c r="AL32" s="562"/>
      <c r="AM32" s="562"/>
      <c r="AN32" s="562"/>
      <c r="AO32" s="562"/>
      <c r="AP32" s="562"/>
      <c r="AQ32" s="562"/>
      <c r="AR32" s="562"/>
      <c r="AS32" s="562"/>
      <c r="AT32" s="562"/>
      <c r="AU32" s="562"/>
      <c r="AV32" s="562"/>
      <c r="AW32" s="562"/>
      <c r="AX32" s="562"/>
      <c r="AY32" s="562"/>
      <c r="AZ32" s="562"/>
      <c r="BA32" s="562"/>
      <c r="BB32" s="562"/>
      <c r="BC32" s="562"/>
      <c r="BD32" s="562"/>
      <c r="BE32" s="562"/>
      <c r="BF32" s="562"/>
      <c r="BG32" s="562"/>
      <c r="BH32" s="562"/>
      <c r="BI32" s="562"/>
      <c r="BJ32" s="562"/>
      <c r="BK32" s="562"/>
      <c r="BL32" s="562"/>
      <c r="BM32" s="562"/>
      <c r="BN32" s="562"/>
      <c r="BO32" s="562"/>
      <c r="BP32" s="562"/>
      <c r="BQ32" s="562"/>
      <c r="BR32" s="562"/>
      <c r="BS32" s="562"/>
      <c r="BT32" s="562"/>
      <c r="BU32" s="562"/>
      <c r="BV32" s="562"/>
      <c r="BW32" s="562"/>
      <c r="BX32" s="563" t="s">
        <v>46</v>
      </c>
      <c r="BY32" s="564"/>
      <c r="BZ32" s="564"/>
      <c r="CA32" s="564"/>
      <c r="CB32" s="564"/>
      <c r="CC32" s="564"/>
      <c r="CD32" s="564"/>
      <c r="CE32" s="565"/>
      <c r="CF32" s="566" t="s">
        <v>47</v>
      </c>
      <c r="CG32" s="564"/>
      <c r="CH32" s="564"/>
      <c r="CI32" s="564"/>
      <c r="CJ32" s="564"/>
      <c r="CK32" s="564"/>
      <c r="CL32" s="564"/>
      <c r="CM32" s="564"/>
      <c r="CN32" s="564"/>
      <c r="CO32" s="564"/>
      <c r="CP32" s="564"/>
      <c r="CQ32" s="564"/>
      <c r="CR32" s="565"/>
      <c r="CS32" s="566" t="s">
        <v>47</v>
      </c>
      <c r="CT32" s="564"/>
      <c r="CU32" s="564"/>
      <c r="CV32" s="564"/>
      <c r="CW32" s="564"/>
      <c r="CX32" s="564"/>
      <c r="CY32" s="564"/>
      <c r="CZ32" s="564"/>
      <c r="DA32" s="564"/>
      <c r="DB32" s="564"/>
      <c r="DC32" s="564"/>
      <c r="DD32" s="564"/>
      <c r="DE32" s="565"/>
      <c r="DF32" s="567">
        <f>GQ72</f>
        <v>976815.9</v>
      </c>
      <c r="DG32" s="568"/>
      <c r="DH32" s="568"/>
      <c r="DI32" s="568"/>
      <c r="DJ32" s="568"/>
      <c r="DK32" s="568"/>
      <c r="DL32" s="568"/>
      <c r="DM32" s="568"/>
      <c r="DN32" s="568"/>
      <c r="DO32" s="568"/>
      <c r="DP32" s="568"/>
      <c r="DQ32" s="568"/>
      <c r="DR32" s="569"/>
      <c r="DS32" s="567">
        <f>HD72</f>
        <v>0</v>
      </c>
      <c r="DT32" s="568"/>
      <c r="DU32" s="568"/>
      <c r="DV32" s="568"/>
      <c r="DW32" s="568"/>
      <c r="DX32" s="568"/>
      <c r="DY32" s="568"/>
      <c r="DZ32" s="568"/>
      <c r="EA32" s="568"/>
      <c r="EB32" s="568"/>
      <c r="EC32" s="568"/>
      <c r="ED32" s="568"/>
      <c r="EE32" s="569"/>
      <c r="EF32" s="567">
        <f>HQ72</f>
        <v>0</v>
      </c>
      <c r="EG32" s="568"/>
      <c r="EH32" s="568"/>
      <c r="EI32" s="568"/>
      <c r="EJ32" s="568"/>
      <c r="EK32" s="568"/>
      <c r="EL32" s="568"/>
      <c r="EM32" s="568"/>
      <c r="EN32" s="568"/>
      <c r="EO32" s="568"/>
      <c r="EP32" s="568"/>
      <c r="EQ32" s="568"/>
      <c r="ER32" s="569"/>
      <c r="ES32" s="577"/>
      <c r="ET32" s="578"/>
      <c r="EU32" s="578"/>
      <c r="EV32" s="578"/>
      <c r="EW32" s="578"/>
      <c r="EX32" s="578"/>
      <c r="EY32" s="578"/>
      <c r="EZ32" s="578"/>
      <c r="FA32" s="578"/>
      <c r="FB32" s="578"/>
      <c r="FC32" s="578"/>
      <c r="FD32" s="578"/>
      <c r="FE32" s="579"/>
      <c r="FH32" s="25"/>
      <c r="FI32" s="25"/>
      <c r="FJ32" s="45" t="s">
        <v>360</v>
      </c>
      <c r="FK32" s="45" t="s">
        <v>361</v>
      </c>
      <c r="FL32" s="45" t="s">
        <v>331</v>
      </c>
      <c r="FM32" s="45" t="s">
        <v>332</v>
      </c>
      <c r="FN32" s="45" t="s">
        <v>333</v>
      </c>
      <c r="FO32" s="45" t="s">
        <v>334</v>
      </c>
      <c r="FP32" s="60" t="s">
        <v>335</v>
      </c>
      <c r="FQ32" s="338" t="s">
        <v>757</v>
      </c>
      <c r="FR32" s="339" t="s">
        <v>661</v>
      </c>
      <c r="FS32" s="339" t="s">
        <v>743</v>
      </c>
      <c r="FT32" s="339" t="s">
        <v>362</v>
      </c>
      <c r="FU32" s="339" t="s">
        <v>365</v>
      </c>
      <c r="FV32" s="339" t="s">
        <v>366</v>
      </c>
      <c r="FW32" s="339" t="s">
        <v>336</v>
      </c>
      <c r="FX32" s="340" t="s">
        <v>383</v>
      </c>
      <c r="FY32" s="340" t="s">
        <v>714</v>
      </c>
      <c r="FZ32" s="340" t="s">
        <v>715</v>
      </c>
      <c r="GA32" s="340" t="s">
        <v>382</v>
      </c>
      <c r="GB32" s="340" t="s">
        <v>744</v>
      </c>
      <c r="GC32" s="340" t="s">
        <v>663</v>
      </c>
      <c r="GD32" s="340" t="s">
        <v>664</v>
      </c>
      <c r="GE32" s="340" t="s">
        <v>752</v>
      </c>
      <c r="GF32" s="340" t="s">
        <v>765</v>
      </c>
      <c r="GG32" s="340" t="s">
        <v>766</v>
      </c>
      <c r="GH32" s="340" t="s">
        <v>758</v>
      </c>
      <c r="GI32" s="340" t="s">
        <v>711</v>
      </c>
      <c r="GJ32" s="346" t="s">
        <v>708</v>
      </c>
      <c r="GK32" s="45" t="s">
        <v>709</v>
      </c>
      <c r="GL32" s="341" t="s">
        <v>682</v>
      </c>
      <c r="GM32" s="64"/>
      <c r="GN32" s="41" t="s">
        <v>686</v>
      </c>
      <c r="GO32" s="41" t="s">
        <v>338</v>
      </c>
      <c r="GP32" s="41" t="s">
        <v>339</v>
      </c>
    </row>
    <row r="33" spans="1:199" ht="12.75" customHeight="1">
      <c r="A33" s="540" t="s">
        <v>48</v>
      </c>
      <c r="B33" s="540"/>
      <c r="C33" s="540"/>
      <c r="D33" s="540"/>
      <c r="E33" s="540"/>
      <c r="F33" s="540"/>
      <c r="G33" s="540"/>
      <c r="H33" s="540"/>
      <c r="I33" s="540"/>
      <c r="J33" s="540"/>
      <c r="K33" s="540"/>
      <c r="L33" s="540"/>
      <c r="M33" s="540"/>
      <c r="N33" s="540"/>
      <c r="O33" s="540"/>
      <c r="P33" s="540"/>
      <c r="Q33" s="540"/>
      <c r="R33" s="540"/>
      <c r="S33" s="540"/>
      <c r="T33" s="540"/>
      <c r="U33" s="540"/>
      <c r="V33" s="540"/>
      <c r="W33" s="540"/>
      <c r="X33" s="540"/>
      <c r="Y33" s="540"/>
      <c r="Z33" s="540"/>
      <c r="AA33" s="540"/>
      <c r="AB33" s="540"/>
      <c r="AC33" s="540"/>
      <c r="AD33" s="540"/>
      <c r="AE33" s="540"/>
      <c r="AF33" s="540"/>
      <c r="AG33" s="540"/>
      <c r="AH33" s="540"/>
      <c r="AI33" s="540"/>
      <c r="AJ33" s="540"/>
      <c r="AK33" s="540"/>
      <c r="AL33" s="540"/>
      <c r="AM33" s="540"/>
      <c r="AN33" s="540"/>
      <c r="AO33" s="540"/>
      <c r="AP33" s="540"/>
      <c r="AQ33" s="540"/>
      <c r="AR33" s="540"/>
      <c r="AS33" s="540"/>
      <c r="AT33" s="540"/>
      <c r="AU33" s="540"/>
      <c r="AV33" s="540"/>
      <c r="AW33" s="540"/>
      <c r="AX33" s="540"/>
      <c r="AY33" s="540"/>
      <c r="AZ33" s="540"/>
      <c r="BA33" s="540"/>
      <c r="BB33" s="540"/>
      <c r="BC33" s="540"/>
      <c r="BD33" s="540"/>
      <c r="BE33" s="540"/>
      <c r="BF33" s="540"/>
      <c r="BG33" s="540"/>
      <c r="BH33" s="540"/>
      <c r="BI33" s="540"/>
      <c r="BJ33" s="540"/>
      <c r="BK33" s="540"/>
      <c r="BL33" s="540"/>
      <c r="BM33" s="540"/>
      <c r="BN33" s="540"/>
      <c r="BO33" s="540"/>
      <c r="BP33" s="540"/>
      <c r="BQ33" s="540"/>
      <c r="BR33" s="540"/>
      <c r="BS33" s="540"/>
      <c r="BT33" s="540"/>
      <c r="BU33" s="540"/>
      <c r="BV33" s="540"/>
      <c r="BW33" s="540"/>
      <c r="BX33" s="387" t="s">
        <v>49</v>
      </c>
      <c r="BY33" s="388"/>
      <c r="BZ33" s="388"/>
      <c r="CA33" s="388"/>
      <c r="CB33" s="388"/>
      <c r="CC33" s="388"/>
      <c r="CD33" s="388"/>
      <c r="CE33" s="389"/>
      <c r="CF33" s="390" t="s">
        <v>47</v>
      </c>
      <c r="CG33" s="388"/>
      <c r="CH33" s="388"/>
      <c r="CI33" s="388"/>
      <c r="CJ33" s="388"/>
      <c r="CK33" s="388"/>
      <c r="CL33" s="388"/>
      <c r="CM33" s="388"/>
      <c r="CN33" s="388"/>
      <c r="CO33" s="388"/>
      <c r="CP33" s="388"/>
      <c r="CQ33" s="388"/>
      <c r="CR33" s="389"/>
      <c r="CS33" s="390" t="s">
        <v>47</v>
      </c>
      <c r="CT33" s="388"/>
      <c r="CU33" s="388"/>
      <c r="CV33" s="388"/>
      <c r="CW33" s="388"/>
      <c r="CX33" s="388"/>
      <c r="CY33" s="388"/>
      <c r="CZ33" s="388"/>
      <c r="DA33" s="388"/>
      <c r="DB33" s="388"/>
      <c r="DC33" s="388"/>
      <c r="DD33" s="388"/>
      <c r="DE33" s="389"/>
      <c r="DF33" s="380"/>
      <c r="DG33" s="381"/>
      <c r="DH33" s="381"/>
      <c r="DI33" s="381"/>
      <c r="DJ33" s="381"/>
      <c r="DK33" s="381"/>
      <c r="DL33" s="381"/>
      <c r="DM33" s="381"/>
      <c r="DN33" s="381"/>
      <c r="DO33" s="381"/>
      <c r="DP33" s="381"/>
      <c r="DQ33" s="381"/>
      <c r="DR33" s="382"/>
      <c r="DS33" s="375"/>
      <c r="DT33" s="376"/>
      <c r="DU33" s="376"/>
      <c r="DV33" s="376"/>
      <c r="DW33" s="376"/>
      <c r="DX33" s="376"/>
      <c r="DY33" s="376"/>
      <c r="DZ33" s="376"/>
      <c r="EA33" s="376"/>
      <c r="EB33" s="376"/>
      <c r="EC33" s="376"/>
      <c r="ED33" s="376"/>
      <c r="EE33" s="405"/>
      <c r="EF33" s="375"/>
      <c r="EG33" s="376"/>
      <c r="EH33" s="376"/>
      <c r="EI33" s="376"/>
      <c r="EJ33" s="376"/>
      <c r="EK33" s="376"/>
      <c r="EL33" s="376"/>
      <c r="EM33" s="376"/>
      <c r="EN33" s="376"/>
      <c r="EO33" s="376"/>
      <c r="EP33" s="376"/>
      <c r="EQ33" s="376"/>
      <c r="ER33" s="405"/>
      <c r="ES33" s="375"/>
      <c r="ET33" s="376"/>
      <c r="EU33" s="376"/>
      <c r="EV33" s="376"/>
      <c r="EW33" s="376"/>
      <c r="EX33" s="376"/>
      <c r="EY33" s="376"/>
      <c r="EZ33" s="376"/>
      <c r="FA33" s="376"/>
      <c r="FB33" s="376"/>
      <c r="FC33" s="376"/>
      <c r="FD33" s="376"/>
      <c r="FE33" s="383"/>
      <c r="FG33" s="604" t="s">
        <v>381</v>
      </c>
      <c r="FH33" s="36">
        <v>111</v>
      </c>
      <c r="FI33" s="36">
        <v>21101</v>
      </c>
      <c r="FJ33" s="82"/>
      <c r="FK33" s="82"/>
      <c r="FL33" s="46"/>
      <c r="FM33" s="46">
        <v>7186.110000000001</v>
      </c>
      <c r="FN33" s="46"/>
      <c r="FO33" s="47"/>
      <c r="FP33" s="74"/>
      <c r="FQ33" s="331"/>
      <c r="FR33" s="46"/>
      <c r="FS33" s="46"/>
      <c r="FT33" s="46"/>
      <c r="FU33" s="46"/>
      <c r="FV33" s="46"/>
      <c r="FW33" s="46"/>
      <c r="FX33" s="43"/>
      <c r="FY33" s="43"/>
      <c r="FZ33" s="43"/>
      <c r="GA33" s="42"/>
      <c r="GB33" s="42"/>
      <c r="GC33" s="42"/>
      <c r="GD33" s="42"/>
      <c r="GE33" s="42"/>
      <c r="GF33" s="42"/>
      <c r="GG33" s="42"/>
      <c r="GH33" s="42"/>
      <c r="GI33" s="42"/>
      <c r="GJ33" s="350">
        <v>10563.496605222696</v>
      </c>
      <c r="GK33" s="350">
        <v>6429.062580645157</v>
      </c>
      <c r="GL33" s="72"/>
      <c r="GM33" s="65"/>
      <c r="GN33" s="36"/>
      <c r="GO33" s="36"/>
      <c r="GP33" s="36"/>
      <c r="GQ33" s="323">
        <f>SUM(FL33:GP33)</f>
        <v>24178.669185867853</v>
      </c>
    </row>
    <row r="34" spans="1:199" s="24" customFormat="1" ht="11.25">
      <c r="A34" s="486" t="s">
        <v>50</v>
      </c>
      <c r="B34" s="486"/>
      <c r="C34" s="486"/>
      <c r="D34" s="486"/>
      <c r="E34" s="486"/>
      <c r="F34" s="486"/>
      <c r="G34" s="486"/>
      <c r="H34" s="486"/>
      <c r="I34" s="486"/>
      <c r="J34" s="486"/>
      <c r="K34" s="486"/>
      <c r="L34" s="486"/>
      <c r="M34" s="486"/>
      <c r="N34" s="486"/>
      <c r="O34" s="486"/>
      <c r="P34" s="486"/>
      <c r="Q34" s="486"/>
      <c r="R34" s="486"/>
      <c r="S34" s="486"/>
      <c r="T34" s="486"/>
      <c r="U34" s="486"/>
      <c r="V34" s="486"/>
      <c r="W34" s="486"/>
      <c r="X34" s="486"/>
      <c r="Y34" s="486"/>
      <c r="Z34" s="486"/>
      <c r="AA34" s="486"/>
      <c r="AB34" s="486"/>
      <c r="AC34" s="486"/>
      <c r="AD34" s="486"/>
      <c r="AE34" s="486"/>
      <c r="AF34" s="486"/>
      <c r="AG34" s="486"/>
      <c r="AH34" s="486"/>
      <c r="AI34" s="486"/>
      <c r="AJ34" s="486"/>
      <c r="AK34" s="486"/>
      <c r="AL34" s="486"/>
      <c r="AM34" s="486"/>
      <c r="AN34" s="486"/>
      <c r="AO34" s="486"/>
      <c r="AP34" s="486"/>
      <c r="AQ34" s="486"/>
      <c r="AR34" s="486"/>
      <c r="AS34" s="486"/>
      <c r="AT34" s="486"/>
      <c r="AU34" s="486"/>
      <c r="AV34" s="486"/>
      <c r="AW34" s="486"/>
      <c r="AX34" s="486"/>
      <c r="AY34" s="486"/>
      <c r="AZ34" s="486"/>
      <c r="BA34" s="486"/>
      <c r="BB34" s="486"/>
      <c r="BC34" s="486"/>
      <c r="BD34" s="486"/>
      <c r="BE34" s="486"/>
      <c r="BF34" s="486"/>
      <c r="BG34" s="486"/>
      <c r="BH34" s="486"/>
      <c r="BI34" s="486"/>
      <c r="BJ34" s="486"/>
      <c r="BK34" s="486"/>
      <c r="BL34" s="486"/>
      <c r="BM34" s="486"/>
      <c r="BN34" s="486"/>
      <c r="BO34" s="486"/>
      <c r="BP34" s="486"/>
      <c r="BQ34" s="486"/>
      <c r="BR34" s="486"/>
      <c r="BS34" s="486"/>
      <c r="BT34" s="486"/>
      <c r="BU34" s="486"/>
      <c r="BV34" s="486"/>
      <c r="BW34" s="486"/>
      <c r="BX34" s="487" t="s">
        <v>51</v>
      </c>
      <c r="BY34" s="488"/>
      <c r="BZ34" s="488"/>
      <c r="CA34" s="488"/>
      <c r="CB34" s="488"/>
      <c r="CC34" s="488"/>
      <c r="CD34" s="488"/>
      <c r="CE34" s="489"/>
      <c r="CF34" s="490"/>
      <c r="CG34" s="488"/>
      <c r="CH34" s="488"/>
      <c r="CI34" s="488"/>
      <c r="CJ34" s="488"/>
      <c r="CK34" s="488"/>
      <c r="CL34" s="488"/>
      <c r="CM34" s="488"/>
      <c r="CN34" s="488"/>
      <c r="CO34" s="488"/>
      <c r="CP34" s="488"/>
      <c r="CQ34" s="488"/>
      <c r="CR34" s="489"/>
      <c r="CS34" s="491"/>
      <c r="CT34" s="492"/>
      <c r="CU34" s="492"/>
      <c r="CV34" s="492"/>
      <c r="CW34" s="492"/>
      <c r="CX34" s="492"/>
      <c r="CY34" s="492"/>
      <c r="CZ34" s="492"/>
      <c r="DA34" s="492"/>
      <c r="DB34" s="492"/>
      <c r="DC34" s="492"/>
      <c r="DD34" s="492"/>
      <c r="DE34" s="493"/>
      <c r="DF34" s="494">
        <f>DF38+DF45</f>
        <v>31439223.82</v>
      </c>
      <c r="DG34" s="495"/>
      <c r="DH34" s="495"/>
      <c r="DI34" s="495"/>
      <c r="DJ34" s="495"/>
      <c r="DK34" s="495"/>
      <c r="DL34" s="495"/>
      <c r="DM34" s="495"/>
      <c r="DN34" s="495"/>
      <c r="DO34" s="495"/>
      <c r="DP34" s="495"/>
      <c r="DQ34" s="495"/>
      <c r="DR34" s="496"/>
      <c r="DS34" s="494">
        <f>DS38+DS45</f>
        <v>28333085.27</v>
      </c>
      <c r="DT34" s="495"/>
      <c r="DU34" s="495"/>
      <c r="DV34" s="495"/>
      <c r="DW34" s="495"/>
      <c r="DX34" s="495"/>
      <c r="DY34" s="495"/>
      <c r="DZ34" s="495"/>
      <c r="EA34" s="495"/>
      <c r="EB34" s="495"/>
      <c r="EC34" s="495"/>
      <c r="ED34" s="495"/>
      <c r="EE34" s="496"/>
      <c r="EF34" s="494">
        <f>EF38+EF45</f>
        <v>29695085.27</v>
      </c>
      <c r="EG34" s="495"/>
      <c r="EH34" s="495"/>
      <c r="EI34" s="495"/>
      <c r="EJ34" s="495"/>
      <c r="EK34" s="495"/>
      <c r="EL34" s="495"/>
      <c r="EM34" s="495"/>
      <c r="EN34" s="495"/>
      <c r="EO34" s="495"/>
      <c r="EP34" s="495"/>
      <c r="EQ34" s="495"/>
      <c r="ER34" s="496"/>
      <c r="ES34" s="497"/>
      <c r="ET34" s="498"/>
      <c r="EU34" s="498"/>
      <c r="EV34" s="498"/>
      <c r="EW34" s="498"/>
      <c r="EX34" s="498"/>
      <c r="EY34" s="498"/>
      <c r="EZ34" s="498"/>
      <c r="FA34" s="498"/>
      <c r="FB34" s="498"/>
      <c r="FC34" s="498"/>
      <c r="FD34" s="498"/>
      <c r="FE34" s="499"/>
      <c r="FG34" s="604"/>
      <c r="FH34" s="36">
        <v>112</v>
      </c>
      <c r="FI34" s="36">
        <v>21201</v>
      </c>
      <c r="FJ34" s="82"/>
      <c r="FK34" s="82"/>
      <c r="FL34" s="46"/>
      <c r="FM34" s="46"/>
      <c r="FN34" s="46"/>
      <c r="FO34" s="46"/>
      <c r="FP34" s="61"/>
      <c r="FQ34" s="332"/>
      <c r="FR34" s="46"/>
      <c r="FS34" s="46"/>
      <c r="FT34" s="46"/>
      <c r="FU34" s="46"/>
      <c r="FV34" s="46"/>
      <c r="FW34" s="46"/>
      <c r="FX34" s="42"/>
      <c r="FY34" s="42"/>
      <c r="FZ34" s="42"/>
      <c r="GA34" s="42"/>
      <c r="GB34" s="42"/>
      <c r="GC34" s="42"/>
      <c r="GD34" s="42"/>
      <c r="GE34" s="42"/>
      <c r="GF34" s="42"/>
      <c r="GG34" s="42"/>
      <c r="GH34" s="42"/>
      <c r="GI34" s="42"/>
      <c r="GJ34" s="350"/>
      <c r="GK34" s="350"/>
      <c r="GL34" s="72"/>
      <c r="GM34" s="65"/>
      <c r="GN34" s="36"/>
      <c r="GO34" s="36"/>
      <c r="GP34" s="36"/>
      <c r="GQ34" s="49">
        <f aca="true" t="shared" si="0" ref="GQ34:GQ71">SUM(FL34:GP34)</f>
        <v>0</v>
      </c>
    </row>
    <row r="35" spans="1:199" ht="22.5" customHeight="1">
      <c r="A35" s="538" t="s">
        <v>52</v>
      </c>
      <c r="B35" s="539"/>
      <c r="C35" s="539"/>
      <c r="D35" s="539"/>
      <c r="E35" s="539"/>
      <c r="F35" s="539"/>
      <c r="G35" s="539"/>
      <c r="H35" s="539"/>
      <c r="I35" s="539"/>
      <c r="J35" s="539"/>
      <c r="K35" s="539"/>
      <c r="L35" s="539"/>
      <c r="M35" s="539"/>
      <c r="N35" s="539"/>
      <c r="O35" s="539"/>
      <c r="P35" s="539"/>
      <c r="Q35" s="539"/>
      <c r="R35" s="539"/>
      <c r="S35" s="539"/>
      <c r="T35" s="539"/>
      <c r="U35" s="539"/>
      <c r="V35" s="539"/>
      <c r="W35" s="539"/>
      <c r="X35" s="539"/>
      <c r="Y35" s="539"/>
      <c r="Z35" s="539"/>
      <c r="AA35" s="539"/>
      <c r="AB35" s="539"/>
      <c r="AC35" s="539"/>
      <c r="AD35" s="539"/>
      <c r="AE35" s="539"/>
      <c r="AF35" s="539"/>
      <c r="AG35" s="539"/>
      <c r="AH35" s="539"/>
      <c r="AI35" s="539"/>
      <c r="AJ35" s="539"/>
      <c r="AK35" s="539"/>
      <c r="AL35" s="539"/>
      <c r="AM35" s="539"/>
      <c r="AN35" s="539"/>
      <c r="AO35" s="539"/>
      <c r="AP35" s="539"/>
      <c r="AQ35" s="539"/>
      <c r="AR35" s="539"/>
      <c r="AS35" s="539"/>
      <c r="AT35" s="539"/>
      <c r="AU35" s="539"/>
      <c r="AV35" s="539"/>
      <c r="AW35" s="539"/>
      <c r="AX35" s="539"/>
      <c r="AY35" s="539"/>
      <c r="AZ35" s="539"/>
      <c r="BA35" s="539"/>
      <c r="BB35" s="539"/>
      <c r="BC35" s="539"/>
      <c r="BD35" s="539"/>
      <c r="BE35" s="539"/>
      <c r="BF35" s="539"/>
      <c r="BG35" s="539"/>
      <c r="BH35" s="539"/>
      <c r="BI35" s="539"/>
      <c r="BJ35" s="539"/>
      <c r="BK35" s="539"/>
      <c r="BL35" s="539"/>
      <c r="BM35" s="539"/>
      <c r="BN35" s="539"/>
      <c r="BO35" s="539"/>
      <c r="BP35" s="539"/>
      <c r="BQ35" s="539"/>
      <c r="BR35" s="539"/>
      <c r="BS35" s="539"/>
      <c r="BT35" s="539"/>
      <c r="BU35" s="539"/>
      <c r="BV35" s="539"/>
      <c r="BW35" s="539"/>
      <c r="BX35" s="387" t="s">
        <v>53</v>
      </c>
      <c r="BY35" s="388"/>
      <c r="BZ35" s="388"/>
      <c r="CA35" s="388"/>
      <c r="CB35" s="388"/>
      <c r="CC35" s="388"/>
      <c r="CD35" s="388"/>
      <c r="CE35" s="389"/>
      <c r="CF35" s="390" t="s">
        <v>54</v>
      </c>
      <c r="CG35" s="388"/>
      <c r="CH35" s="388"/>
      <c r="CI35" s="388"/>
      <c r="CJ35" s="388"/>
      <c r="CK35" s="388"/>
      <c r="CL35" s="388"/>
      <c r="CM35" s="388"/>
      <c r="CN35" s="388"/>
      <c r="CO35" s="388"/>
      <c r="CP35" s="388"/>
      <c r="CQ35" s="388"/>
      <c r="CR35" s="389"/>
      <c r="CS35" s="390" t="s">
        <v>54</v>
      </c>
      <c r="CT35" s="388"/>
      <c r="CU35" s="388"/>
      <c r="CV35" s="388"/>
      <c r="CW35" s="388"/>
      <c r="CX35" s="388"/>
      <c r="CY35" s="388"/>
      <c r="CZ35" s="388"/>
      <c r="DA35" s="388"/>
      <c r="DB35" s="388"/>
      <c r="DC35" s="388"/>
      <c r="DD35" s="388"/>
      <c r="DE35" s="389"/>
      <c r="DF35" s="380"/>
      <c r="DG35" s="381"/>
      <c r="DH35" s="381"/>
      <c r="DI35" s="381"/>
      <c r="DJ35" s="381"/>
      <c r="DK35" s="381"/>
      <c r="DL35" s="381"/>
      <c r="DM35" s="381"/>
      <c r="DN35" s="381"/>
      <c r="DO35" s="381"/>
      <c r="DP35" s="381"/>
      <c r="DQ35" s="381"/>
      <c r="DR35" s="382"/>
      <c r="DS35" s="375"/>
      <c r="DT35" s="376"/>
      <c r="DU35" s="376"/>
      <c r="DV35" s="376"/>
      <c r="DW35" s="376"/>
      <c r="DX35" s="376"/>
      <c r="DY35" s="376"/>
      <c r="DZ35" s="376"/>
      <c r="EA35" s="376"/>
      <c r="EB35" s="376"/>
      <c r="EC35" s="376"/>
      <c r="ED35" s="376"/>
      <c r="EE35" s="405"/>
      <c r="EF35" s="375"/>
      <c r="EG35" s="376"/>
      <c r="EH35" s="376"/>
      <c r="EI35" s="376"/>
      <c r="EJ35" s="376"/>
      <c r="EK35" s="376"/>
      <c r="EL35" s="376"/>
      <c r="EM35" s="376"/>
      <c r="EN35" s="376"/>
      <c r="EO35" s="376"/>
      <c r="EP35" s="376"/>
      <c r="EQ35" s="376"/>
      <c r="ER35" s="405"/>
      <c r="ES35" s="375"/>
      <c r="ET35" s="376"/>
      <c r="EU35" s="376"/>
      <c r="EV35" s="376"/>
      <c r="EW35" s="376"/>
      <c r="EX35" s="376"/>
      <c r="EY35" s="376"/>
      <c r="EZ35" s="376"/>
      <c r="FA35" s="376"/>
      <c r="FB35" s="376"/>
      <c r="FC35" s="376"/>
      <c r="FD35" s="376"/>
      <c r="FE35" s="383"/>
      <c r="FG35" s="604"/>
      <c r="FH35" s="36">
        <v>119</v>
      </c>
      <c r="FI35" s="36">
        <v>21301</v>
      </c>
      <c r="FJ35" s="82"/>
      <c r="FK35" s="82"/>
      <c r="FL35" s="46"/>
      <c r="FM35" s="46">
        <v>3578.3600000000006</v>
      </c>
      <c r="FN35" s="46"/>
      <c r="FO35" s="47"/>
      <c r="FP35" s="74"/>
      <c r="FQ35" s="331"/>
      <c r="FR35" s="46"/>
      <c r="FS35" s="46"/>
      <c r="FT35" s="46"/>
      <c r="FU35" s="46"/>
      <c r="FV35" s="46"/>
      <c r="FW35" s="46"/>
      <c r="FX35" s="43"/>
      <c r="FY35" s="43"/>
      <c r="FZ35" s="43"/>
      <c r="GA35" s="42"/>
      <c r="GB35" s="42"/>
      <c r="GC35" s="42"/>
      <c r="GD35" s="42"/>
      <c r="GE35" s="42"/>
      <c r="GF35" s="42"/>
      <c r="GG35" s="42"/>
      <c r="GH35" s="42"/>
      <c r="GI35" s="42"/>
      <c r="GJ35" s="350">
        <v>3811.603394777281</v>
      </c>
      <c r="GK35" s="350">
        <v>1969.847419354841</v>
      </c>
      <c r="GL35" s="72"/>
      <c r="GM35" s="65"/>
      <c r="GN35" s="36"/>
      <c r="GO35" s="36"/>
      <c r="GP35" s="36"/>
      <c r="GQ35" s="323">
        <f>SUM(FL35:GP35)</f>
        <v>9359.810814132123</v>
      </c>
    </row>
    <row r="36" spans="1:199" ht="11.25">
      <c r="A36" s="514" t="s">
        <v>265</v>
      </c>
      <c r="B36" s="514"/>
      <c r="C36" s="514"/>
      <c r="D36" s="514"/>
      <c r="E36" s="514"/>
      <c r="F36" s="514"/>
      <c r="G36" s="514"/>
      <c r="H36" s="514"/>
      <c r="I36" s="514"/>
      <c r="J36" s="514"/>
      <c r="K36" s="514"/>
      <c r="L36" s="514"/>
      <c r="M36" s="514"/>
      <c r="N36" s="514"/>
      <c r="O36" s="514"/>
      <c r="P36" s="514"/>
      <c r="Q36" s="514"/>
      <c r="R36" s="514"/>
      <c r="S36" s="514"/>
      <c r="T36" s="514"/>
      <c r="U36" s="514"/>
      <c r="V36" s="514"/>
      <c r="W36" s="514"/>
      <c r="X36" s="514"/>
      <c r="Y36" s="514"/>
      <c r="Z36" s="514"/>
      <c r="AA36" s="514"/>
      <c r="AB36" s="514"/>
      <c r="AC36" s="514"/>
      <c r="AD36" s="514"/>
      <c r="AE36" s="514"/>
      <c r="AF36" s="514"/>
      <c r="AG36" s="514"/>
      <c r="AH36" s="514"/>
      <c r="AI36" s="514"/>
      <c r="AJ36" s="514"/>
      <c r="AK36" s="514"/>
      <c r="AL36" s="514"/>
      <c r="AM36" s="514"/>
      <c r="AN36" s="514"/>
      <c r="AO36" s="514"/>
      <c r="AP36" s="514"/>
      <c r="AQ36" s="514"/>
      <c r="AR36" s="514"/>
      <c r="AS36" s="514"/>
      <c r="AT36" s="514"/>
      <c r="AU36" s="514"/>
      <c r="AV36" s="514"/>
      <c r="AW36" s="514"/>
      <c r="AX36" s="514"/>
      <c r="AY36" s="514"/>
      <c r="AZ36" s="514"/>
      <c r="BA36" s="514"/>
      <c r="BB36" s="514"/>
      <c r="BC36" s="514"/>
      <c r="BD36" s="514"/>
      <c r="BE36" s="514"/>
      <c r="BF36" s="514"/>
      <c r="BG36" s="514"/>
      <c r="BH36" s="514"/>
      <c r="BI36" s="514"/>
      <c r="BJ36" s="514"/>
      <c r="BK36" s="514"/>
      <c r="BL36" s="514"/>
      <c r="BM36" s="514"/>
      <c r="BN36" s="514"/>
      <c r="BO36" s="514"/>
      <c r="BP36" s="514"/>
      <c r="BQ36" s="514"/>
      <c r="BR36" s="514"/>
      <c r="BS36" s="514"/>
      <c r="BT36" s="514"/>
      <c r="BU36" s="514"/>
      <c r="BV36" s="514"/>
      <c r="BW36" s="514"/>
      <c r="BX36" s="452" t="s">
        <v>56</v>
      </c>
      <c r="BY36" s="453"/>
      <c r="BZ36" s="453"/>
      <c r="CA36" s="453"/>
      <c r="CB36" s="453"/>
      <c r="CC36" s="453"/>
      <c r="CD36" s="453"/>
      <c r="CE36" s="454"/>
      <c r="CF36" s="455"/>
      <c r="CG36" s="453"/>
      <c r="CH36" s="453"/>
      <c r="CI36" s="453"/>
      <c r="CJ36" s="453"/>
      <c r="CK36" s="453"/>
      <c r="CL36" s="453"/>
      <c r="CM36" s="453"/>
      <c r="CN36" s="453"/>
      <c r="CO36" s="453"/>
      <c r="CP36" s="453"/>
      <c r="CQ36" s="453"/>
      <c r="CR36" s="454"/>
      <c r="CS36" s="455" t="s">
        <v>261</v>
      </c>
      <c r="CT36" s="453"/>
      <c r="CU36" s="453"/>
      <c r="CV36" s="453"/>
      <c r="CW36" s="453"/>
      <c r="CX36" s="453"/>
      <c r="CY36" s="453"/>
      <c r="CZ36" s="453"/>
      <c r="DA36" s="453"/>
      <c r="DB36" s="453"/>
      <c r="DC36" s="453"/>
      <c r="DD36" s="453"/>
      <c r="DE36" s="454"/>
      <c r="DF36" s="448"/>
      <c r="DG36" s="449"/>
      <c r="DH36" s="449"/>
      <c r="DI36" s="449"/>
      <c r="DJ36" s="449"/>
      <c r="DK36" s="449"/>
      <c r="DL36" s="449"/>
      <c r="DM36" s="449"/>
      <c r="DN36" s="449"/>
      <c r="DO36" s="449"/>
      <c r="DP36" s="449"/>
      <c r="DQ36" s="449"/>
      <c r="DR36" s="450"/>
      <c r="DS36" s="367"/>
      <c r="DT36" s="368"/>
      <c r="DU36" s="368"/>
      <c r="DV36" s="368"/>
      <c r="DW36" s="368"/>
      <c r="DX36" s="368"/>
      <c r="DY36" s="368"/>
      <c r="DZ36" s="368"/>
      <c r="EA36" s="368"/>
      <c r="EB36" s="368"/>
      <c r="EC36" s="368"/>
      <c r="ED36" s="368"/>
      <c r="EE36" s="369"/>
      <c r="EF36" s="367"/>
      <c r="EG36" s="368"/>
      <c r="EH36" s="368"/>
      <c r="EI36" s="368"/>
      <c r="EJ36" s="368"/>
      <c r="EK36" s="368"/>
      <c r="EL36" s="368"/>
      <c r="EM36" s="368"/>
      <c r="EN36" s="368"/>
      <c r="EO36" s="368"/>
      <c r="EP36" s="368"/>
      <c r="EQ36" s="368"/>
      <c r="ER36" s="369"/>
      <c r="ES36" s="367"/>
      <c r="ET36" s="368"/>
      <c r="EU36" s="368"/>
      <c r="EV36" s="368"/>
      <c r="EW36" s="368"/>
      <c r="EX36" s="368"/>
      <c r="EY36" s="368"/>
      <c r="EZ36" s="368"/>
      <c r="FA36" s="368"/>
      <c r="FB36" s="368"/>
      <c r="FC36" s="368"/>
      <c r="FD36" s="368"/>
      <c r="FE36" s="451"/>
      <c r="FG36" s="604"/>
      <c r="FH36" s="36">
        <v>112</v>
      </c>
      <c r="FI36" s="36">
        <v>21401</v>
      </c>
      <c r="FJ36" s="36"/>
      <c r="FK36" s="36"/>
      <c r="FL36" s="46"/>
      <c r="FM36" s="46"/>
      <c r="FN36" s="46"/>
      <c r="FO36" s="47"/>
      <c r="FP36" s="74"/>
      <c r="FQ36" s="331"/>
      <c r="FR36" s="46"/>
      <c r="FS36" s="46"/>
      <c r="FT36" s="46"/>
      <c r="FU36" s="46"/>
      <c r="FV36" s="46"/>
      <c r="FW36" s="46"/>
      <c r="FX36" s="43"/>
      <c r="FY36" s="43"/>
      <c r="FZ36" s="43"/>
      <c r="GA36" s="42"/>
      <c r="GB36" s="42"/>
      <c r="GC36" s="42"/>
      <c r="GD36" s="42"/>
      <c r="GE36" s="42"/>
      <c r="GF36" s="42"/>
      <c r="GG36" s="42"/>
      <c r="GH36" s="42"/>
      <c r="GI36" s="42"/>
      <c r="GJ36" s="344"/>
      <c r="GK36" s="344"/>
      <c r="GL36" s="72"/>
      <c r="GM36" s="65"/>
      <c r="GN36" s="36"/>
      <c r="GO36" s="36"/>
      <c r="GP36" s="36"/>
      <c r="GQ36" s="49">
        <f t="shared" si="0"/>
        <v>0</v>
      </c>
    </row>
    <row r="37" spans="1:199" ht="12" thickBot="1">
      <c r="A37" s="514" t="s">
        <v>260</v>
      </c>
      <c r="B37" s="514"/>
      <c r="C37" s="514"/>
      <c r="D37" s="514"/>
      <c r="E37" s="514"/>
      <c r="F37" s="514"/>
      <c r="G37" s="514"/>
      <c r="H37" s="514"/>
      <c r="I37" s="514"/>
      <c r="J37" s="514"/>
      <c r="K37" s="514"/>
      <c r="L37" s="514"/>
      <c r="M37" s="514"/>
      <c r="N37" s="514"/>
      <c r="O37" s="514"/>
      <c r="P37" s="514"/>
      <c r="Q37" s="514"/>
      <c r="R37" s="514"/>
      <c r="S37" s="514"/>
      <c r="T37" s="514"/>
      <c r="U37" s="514"/>
      <c r="V37" s="514"/>
      <c r="W37" s="514"/>
      <c r="X37" s="514"/>
      <c r="Y37" s="514"/>
      <c r="Z37" s="514"/>
      <c r="AA37" s="514"/>
      <c r="AB37" s="514"/>
      <c r="AC37" s="514"/>
      <c r="AD37" s="514"/>
      <c r="AE37" s="514"/>
      <c r="AF37" s="514"/>
      <c r="AG37" s="514"/>
      <c r="AH37" s="514"/>
      <c r="AI37" s="514"/>
      <c r="AJ37" s="514"/>
      <c r="AK37" s="514"/>
      <c r="AL37" s="514"/>
      <c r="AM37" s="514"/>
      <c r="AN37" s="514"/>
      <c r="AO37" s="514"/>
      <c r="AP37" s="514"/>
      <c r="AQ37" s="514"/>
      <c r="AR37" s="514"/>
      <c r="AS37" s="514"/>
      <c r="AT37" s="514"/>
      <c r="AU37" s="514"/>
      <c r="AV37" s="514"/>
      <c r="AW37" s="514"/>
      <c r="AX37" s="514"/>
      <c r="AY37" s="514"/>
      <c r="AZ37" s="514"/>
      <c r="BA37" s="514"/>
      <c r="BB37" s="514"/>
      <c r="BC37" s="514"/>
      <c r="BD37" s="514"/>
      <c r="BE37" s="514"/>
      <c r="BF37" s="514"/>
      <c r="BG37" s="514"/>
      <c r="BH37" s="514"/>
      <c r="BI37" s="514"/>
      <c r="BJ37" s="514"/>
      <c r="BK37" s="514"/>
      <c r="BL37" s="514"/>
      <c r="BM37" s="514"/>
      <c r="BN37" s="514"/>
      <c r="BO37" s="514"/>
      <c r="BP37" s="514"/>
      <c r="BQ37" s="514"/>
      <c r="BR37" s="514"/>
      <c r="BS37" s="514"/>
      <c r="BT37" s="514"/>
      <c r="BU37" s="514"/>
      <c r="BV37" s="514"/>
      <c r="BW37" s="514"/>
      <c r="BX37" s="534"/>
      <c r="BY37" s="535"/>
      <c r="BZ37" s="535"/>
      <c r="CA37" s="535"/>
      <c r="CB37" s="535"/>
      <c r="CC37" s="535"/>
      <c r="CD37" s="535"/>
      <c r="CE37" s="536"/>
      <c r="CF37" s="537"/>
      <c r="CG37" s="535"/>
      <c r="CH37" s="535"/>
      <c r="CI37" s="535"/>
      <c r="CJ37" s="535"/>
      <c r="CK37" s="535"/>
      <c r="CL37" s="535"/>
      <c r="CM37" s="535"/>
      <c r="CN37" s="535"/>
      <c r="CO37" s="535"/>
      <c r="CP37" s="535"/>
      <c r="CQ37" s="535"/>
      <c r="CR37" s="536"/>
      <c r="CS37" s="537"/>
      <c r="CT37" s="535"/>
      <c r="CU37" s="535"/>
      <c r="CV37" s="535"/>
      <c r="CW37" s="535"/>
      <c r="CX37" s="535"/>
      <c r="CY37" s="535"/>
      <c r="CZ37" s="535"/>
      <c r="DA37" s="535"/>
      <c r="DB37" s="535"/>
      <c r="DC37" s="535"/>
      <c r="DD37" s="535"/>
      <c r="DE37" s="536"/>
      <c r="DF37" s="530"/>
      <c r="DG37" s="531"/>
      <c r="DH37" s="531"/>
      <c r="DI37" s="531"/>
      <c r="DJ37" s="531"/>
      <c r="DK37" s="531"/>
      <c r="DL37" s="531"/>
      <c r="DM37" s="531"/>
      <c r="DN37" s="531"/>
      <c r="DO37" s="531"/>
      <c r="DP37" s="531"/>
      <c r="DQ37" s="531"/>
      <c r="DR37" s="532"/>
      <c r="DS37" s="517"/>
      <c r="DT37" s="518"/>
      <c r="DU37" s="518"/>
      <c r="DV37" s="518"/>
      <c r="DW37" s="518"/>
      <c r="DX37" s="518"/>
      <c r="DY37" s="518"/>
      <c r="DZ37" s="518"/>
      <c r="EA37" s="518"/>
      <c r="EB37" s="518"/>
      <c r="EC37" s="518"/>
      <c r="ED37" s="518"/>
      <c r="EE37" s="533"/>
      <c r="EF37" s="517"/>
      <c r="EG37" s="518"/>
      <c r="EH37" s="518"/>
      <c r="EI37" s="518"/>
      <c r="EJ37" s="518"/>
      <c r="EK37" s="518"/>
      <c r="EL37" s="518"/>
      <c r="EM37" s="518"/>
      <c r="EN37" s="518"/>
      <c r="EO37" s="518"/>
      <c r="EP37" s="518"/>
      <c r="EQ37" s="518"/>
      <c r="ER37" s="533"/>
      <c r="ES37" s="517"/>
      <c r="ET37" s="518"/>
      <c r="EU37" s="518"/>
      <c r="EV37" s="518"/>
      <c r="EW37" s="518"/>
      <c r="EX37" s="518"/>
      <c r="EY37" s="518"/>
      <c r="EZ37" s="518"/>
      <c r="FA37" s="518"/>
      <c r="FB37" s="518"/>
      <c r="FC37" s="518"/>
      <c r="FD37" s="518"/>
      <c r="FE37" s="519"/>
      <c r="FG37" s="604"/>
      <c r="FH37" s="36">
        <v>244</v>
      </c>
      <c r="FI37" s="36">
        <v>22101</v>
      </c>
      <c r="FJ37" s="36"/>
      <c r="FK37" s="36"/>
      <c r="FL37" s="46"/>
      <c r="FM37" s="46"/>
      <c r="FN37" s="46">
        <v>1344.57</v>
      </c>
      <c r="FO37" s="47"/>
      <c r="FP37" s="74"/>
      <c r="FQ37" s="331"/>
      <c r="FR37" s="46"/>
      <c r="FS37" s="46"/>
      <c r="FT37" s="46"/>
      <c r="FU37" s="46"/>
      <c r="FV37" s="46"/>
      <c r="FW37" s="46"/>
      <c r="FX37" s="43"/>
      <c r="FY37" s="43"/>
      <c r="FZ37" s="43"/>
      <c r="GA37" s="42"/>
      <c r="GB37" s="42"/>
      <c r="GC37" s="42"/>
      <c r="GD37" s="42"/>
      <c r="GE37" s="42"/>
      <c r="GF37" s="42"/>
      <c r="GG37" s="42"/>
      <c r="GH37" s="42"/>
      <c r="GI37" s="42"/>
      <c r="GJ37" s="344"/>
      <c r="GK37" s="344"/>
      <c r="GL37" s="72"/>
      <c r="GM37" s="65"/>
      <c r="GN37" s="36"/>
      <c r="GO37" s="36"/>
      <c r="GP37" s="36"/>
      <c r="GQ37" s="49">
        <f t="shared" si="0"/>
        <v>1344.57</v>
      </c>
    </row>
    <row r="38" spans="1:199" ht="26.25" customHeight="1">
      <c r="A38" s="501" t="s">
        <v>57</v>
      </c>
      <c r="B38" s="502"/>
      <c r="C38" s="502"/>
      <c r="D38" s="502"/>
      <c r="E38" s="502"/>
      <c r="F38" s="502"/>
      <c r="G38" s="502"/>
      <c r="H38" s="502"/>
      <c r="I38" s="502"/>
      <c r="J38" s="502"/>
      <c r="K38" s="502"/>
      <c r="L38" s="502"/>
      <c r="M38" s="502"/>
      <c r="N38" s="502"/>
      <c r="O38" s="502"/>
      <c r="P38" s="502"/>
      <c r="Q38" s="502"/>
      <c r="R38" s="502"/>
      <c r="S38" s="502"/>
      <c r="T38" s="502"/>
      <c r="U38" s="502"/>
      <c r="V38" s="502"/>
      <c r="W38" s="502"/>
      <c r="X38" s="502"/>
      <c r="Y38" s="502"/>
      <c r="Z38" s="502"/>
      <c r="AA38" s="502"/>
      <c r="AB38" s="502"/>
      <c r="AC38" s="502"/>
      <c r="AD38" s="502"/>
      <c r="AE38" s="502"/>
      <c r="AF38" s="502"/>
      <c r="AG38" s="502"/>
      <c r="AH38" s="502"/>
      <c r="AI38" s="502"/>
      <c r="AJ38" s="502"/>
      <c r="AK38" s="502"/>
      <c r="AL38" s="502"/>
      <c r="AM38" s="502"/>
      <c r="AN38" s="502"/>
      <c r="AO38" s="502"/>
      <c r="AP38" s="502"/>
      <c r="AQ38" s="502"/>
      <c r="AR38" s="502"/>
      <c r="AS38" s="502"/>
      <c r="AT38" s="502"/>
      <c r="AU38" s="502"/>
      <c r="AV38" s="502"/>
      <c r="AW38" s="502"/>
      <c r="AX38" s="502"/>
      <c r="AY38" s="502"/>
      <c r="AZ38" s="502"/>
      <c r="BA38" s="502"/>
      <c r="BB38" s="502"/>
      <c r="BC38" s="502"/>
      <c r="BD38" s="502"/>
      <c r="BE38" s="502"/>
      <c r="BF38" s="502"/>
      <c r="BG38" s="502"/>
      <c r="BH38" s="502"/>
      <c r="BI38" s="502"/>
      <c r="BJ38" s="502"/>
      <c r="BK38" s="502"/>
      <c r="BL38" s="502"/>
      <c r="BM38" s="502"/>
      <c r="BN38" s="502"/>
      <c r="BO38" s="502"/>
      <c r="BP38" s="502"/>
      <c r="BQ38" s="502"/>
      <c r="BR38" s="502"/>
      <c r="BS38" s="502"/>
      <c r="BT38" s="502"/>
      <c r="BU38" s="502"/>
      <c r="BV38" s="502"/>
      <c r="BW38" s="503"/>
      <c r="BX38" s="526" t="s">
        <v>58</v>
      </c>
      <c r="BY38" s="527"/>
      <c r="BZ38" s="527"/>
      <c r="CA38" s="527"/>
      <c r="CB38" s="527"/>
      <c r="CC38" s="527"/>
      <c r="CD38" s="527"/>
      <c r="CE38" s="528"/>
      <c r="CF38" s="529" t="s">
        <v>59</v>
      </c>
      <c r="CG38" s="527"/>
      <c r="CH38" s="527"/>
      <c r="CI38" s="527"/>
      <c r="CJ38" s="527"/>
      <c r="CK38" s="527"/>
      <c r="CL38" s="527"/>
      <c r="CM38" s="527"/>
      <c r="CN38" s="527"/>
      <c r="CO38" s="527"/>
      <c r="CP38" s="527"/>
      <c r="CQ38" s="527"/>
      <c r="CR38" s="528"/>
      <c r="CS38" s="529"/>
      <c r="CT38" s="527"/>
      <c r="CU38" s="527"/>
      <c r="CV38" s="527"/>
      <c r="CW38" s="527"/>
      <c r="CX38" s="527"/>
      <c r="CY38" s="527"/>
      <c r="CZ38" s="527"/>
      <c r="DA38" s="527"/>
      <c r="DB38" s="527"/>
      <c r="DC38" s="527"/>
      <c r="DD38" s="527"/>
      <c r="DE38" s="528"/>
      <c r="DF38" s="520">
        <f>DF39+DF40+DF41</f>
        <v>28564825.77</v>
      </c>
      <c r="DG38" s="521"/>
      <c r="DH38" s="521"/>
      <c r="DI38" s="521"/>
      <c r="DJ38" s="521"/>
      <c r="DK38" s="521"/>
      <c r="DL38" s="521"/>
      <c r="DM38" s="521"/>
      <c r="DN38" s="521"/>
      <c r="DO38" s="521"/>
      <c r="DP38" s="521"/>
      <c r="DQ38" s="521"/>
      <c r="DR38" s="522"/>
      <c r="DS38" s="520">
        <f>DS39+DS40+DS41</f>
        <v>26347285.27</v>
      </c>
      <c r="DT38" s="521"/>
      <c r="DU38" s="521"/>
      <c r="DV38" s="521"/>
      <c r="DW38" s="521"/>
      <c r="DX38" s="521"/>
      <c r="DY38" s="521"/>
      <c r="DZ38" s="521"/>
      <c r="EA38" s="521"/>
      <c r="EB38" s="521"/>
      <c r="EC38" s="521"/>
      <c r="ED38" s="521"/>
      <c r="EE38" s="522"/>
      <c r="EF38" s="520">
        <f>EF39+EF40+EF41</f>
        <v>27709285.27</v>
      </c>
      <c r="EG38" s="521"/>
      <c r="EH38" s="521"/>
      <c r="EI38" s="521"/>
      <c r="EJ38" s="521"/>
      <c r="EK38" s="521"/>
      <c r="EL38" s="521"/>
      <c r="EM38" s="521"/>
      <c r="EN38" s="521"/>
      <c r="EO38" s="521"/>
      <c r="EP38" s="521"/>
      <c r="EQ38" s="521"/>
      <c r="ER38" s="522"/>
      <c r="ES38" s="523"/>
      <c r="ET38" s="524"/>
      <c r="EU38" s="524"/>
      <c r="EV38" s="524"/>
      <c r="EW38" s="524"/>
      <c r="EX38" s="524"/>
      <c r="EY38" s="524"/>
      <c r="EZ38" s="524"/>
      <c r="FA38" s="524"/>
      <c r="FB38" s="524"/>
      <c r="FC38" s="524"/>
      <c r="FD38" s="524"/>
      <c r="FE38" s="525"/>
      <c r="FG38" s="604"/>
      <c r="FH38" s="36">
        <v>244</v>
      </c>
      <c r="FI38" s="36">
        <v>22201</v>
      </c>
      <c r="FJ38" s="36"/>
      <c r="FK38" s="36"/>
      <c r="FL38" s="46"/>
      <c r="FM38" s="46"/>
      <c r="FN38" s="46"/>
      <c r="FO38" s="47"/>
      <c r="FP38" s="74"/>
      <c r="FQ38" s="331"/>
      <c r="FR38" s="46"/>
      <c r="FS38" s="46"/>
      <c r="FT38" s="46"/>
      <c r="FU38" s="46"/>
      <c r="FV38" s="46"/>
      <c r="FW38" s="46"/>
      <c r="FX38" s="43"/>
      <c r="FY38" s="43"/>
      <c r="FZ38" s="43"/>
      <c r="GA38" s="42"/>
      <c r="GB38" s="42"/>
      <c r="GC38" s="42"/>
      <c r="GD38" s="42"/>
      <c r="GE38" s="42"/>
      <c r="GF38" s="42"/>
      <c r="GG38" s="42"/>
      <c r="GH38" s="42"/>
      <c r="GI38" s="42"/>
      <c r="GJ38" s="344"/>
      <c r="GK38" s="344"/>
      <c r="GL38" s="72"/>
      <c r="GM38" s="65"/>
      <c r="GN38" s="36"/>
      <c r="GO38" s="36"/>
      <c r="GP38" s="36"/>
      <c r="GQ38" s="49">
        <f t="shared" si="0"/>
        <v>0</v>
      </c>
    </row>
    <row r="39" spans="1:199" ht="49.5" customHeight="1">
      <c r="A39" s="420" t="s">
        <v>60</v>
      </c>
      <c r="B39" s="421"/>
      <c r="C39" s="421"/>
      <c r="D39" s="421"/>
      <c r="E39" s="421"/>
      <c r="F39" s="421"/>
      <c r="G39" s="421"/>
      <c r="H39" s="421"/>
      <c r="I39" s="421"/>
      <c r="J39" s="421"/>
      <c r="K39" s="421"/>
      <c r="L39" s="421"/>
      <c r="M39" s="421"/>
      <c r="N39" s="421"/>
      <c r="O39" s="421"/>
      <c r="P39" s="421"/>
      <c r="Q39" s="421"/>
      <c r="R39" s="421"/>
      <c r="S39" s="421"/>
      <c r="T39" s="421"/>
      <c r="U39" s="421"/>
      <c r="V39" s="421"/>
      <c r="W39" s="421"/>
      <c r="X39" s="421"/>
      <c r="Y39" s="421"/>
      <c r="Z39" s="421"/>
      <c r="AA39" s="421"/>
      <c r="AB39" s="421"/>
      <c r="AC39" s="421"/>
      <c r="AD39" s="421"/>
      <c r="AE39" s="421"/>
      <c r="AF39" s="421"/>
      <c r="AG39" s="421"/>
      <c r="AH39" s="421"/>
      <c r="AI39" s="421"/>
      <c r="AJ39" s="421"/>
      <c r="AK39" s="421"/>
      <c r="AL39" s="421"/>
      <c r="AM39" s="421"/>
      <c r="AN39" s="421"/>
      <c r="AO39" s="421"/>
      <c r="AP39" s="421"/>
      <c r="AQ39" s="421"/>
      <c r="AR39" s="421"/>
      <c r="AS39" s="421"/>
      <c r="AT39" s="421"/>
      <c r="AU39" s="421"/>
      <c r="AV39" s="421"/>
      <c r="AW39" s="421"/>
      <c r="AX39" s="421"/>
      <c r="AY39" s="421"/>
      <c r="AZ39" s="421"/>
      <c r="BA39" s="421"/>
      <c r="BB39" s="421"/>
      <c r="BC39" s="421"/>
      <c r="BD39" s="421"/>
      <c r="BE39" s="421"/>
      <c r="BF39" s="421"/>
      <c r="BG39" s="421"/>
      <c r="BH39" s="421"/>
      <c r="BI39" s="421"/>
      <c r="BJ39" s="421"/>
      <c r="BK39" s="421"/>
      <c r="BL39" s="421"/>
      <c r="BM39" s="421"/>
      <c r="BN39" s="421"/>
      <c r="BO39" s="421"/>
      <c r="BP39" s="421"/>
      <c r="BQ39" s="421"/>
      <c r="BR39" s="421"/>
      <c r="BS39" s="421"/>
      <c r="BT39" s="421"/>
      <c r="BU39" s="421"/>
      <c r="BV39" s="421"/>
      <c r="BW39" s="421"/>
      <c r="BX39" s="387" t="s">
        <v>61</v>
      </c>
      <c r="BY39" s="388"/>
      <c r="BZ39" s="388"/>
      <c r="CA39" s="388"/>
      <c r="CB39" s="388"/>
      <c r="CC39" s="388"/>
      <c r="CD39" s="388"/>
      <c r="CE39" s="389"/>
      <c r="CF39" s="390" t="s">
        <v>59</v>
      </c>
      <c r="CG39" s="388"/>
      <c r="CH39" s="388"/>
      <c r="CI39" s="388"/>
      <c r="CJ39" s="388"/>
      <c r="CK39" s="388"/>
      <c r="CL39" s="388"/>
      <c r="CM39" s="388"/>
      <c r="CN39" s="388"/>
      <c r="CO39" s="388"/>
      <c r="CP39" s="388"/>
      <c r="CQ39" s="388"/>
      <c r="CR39" s="389"/>
      <c r="CS39" s="390" t="s">
        <v>100</v>
      </c>
      <c r="CT39" s="388"/>
      <c r="CU39" s="388"/>
      <c r="CV39" s="388"/>
      <c r="CW39" s="388"/>
      <c r="CX39" s="388"/>
      <c r="CY39" s="388"/>
      <c r="CZ39" s="388"/>
      <c r="DA39" s="388"/>
      <c r="DB39" s="388"/>
      <c r="DC39" s="388"/>
      <c r="DD39" s="388"/>
      <c r="DE39" s="389"/>
      <c r="DF39" s="391">
        <f>FI126</f>
        <v>28188825.77</v>
      </c>
      <c r="DG39" s="392"/>
      <c r="DH39" s="392"/>
      <c r="DI39" s="392"/>
      <c r="DJ39" s="392"/>
      <c r="DK39" s="392"/>
      <c r="DL39" s="392"/>
      <c r="DM39" s="392"/>
      <c r="DN39" s="392"/>
      <c r="DO39" s="392"/>
      <c r="DP39" s="392"/>
      <c r="DQ39" s="392"/>
      <c r="DR39" s="393"/>
      <c r="DS39" s="380">
        <f>27502685.27-453300-1078100</f>
        <v>25971285.27</v>
      </c>
      <c r="DT39" s="381"/>
      <c r="DU39" s="381"/>
      <c r="DV39" s="381"/>
      <c r="DW39" s="381"/>
      <c r="DX39" s="381"/>
      <c r="DY39" s="381"/>
      <c r="DZ39" s="381"/>
      <c r="EA39" s="381"/>
      <c r="EB39" s="381"/>
      <c r="EC39" s="381"/>
      <c r="ED39" s="381"/>
      <c r="EE39" s="382"/>
      <c r="EF39" s="380">
        <f>28864685.27-453300-1078100</f>
        <v>27333285.27</v>
      </c>
      <c r="EG39" s="381"/>
      <c r="EH39" s="381"/>
      <c r="EI39" s="381"/>
      <c r="EJ39" s="381"/>
      <c r="EK39" s="381"/>
      <c r="EL39" s="381"/>
      <c r="EM39" s="381"/>
      <c r="EN39" s="381"/>
      <c r="EO39" s="381"/>
      <c r="EP39" s="381"/>
      <c r="EQ39" s="381"/>
      <c r="ER39" s="382"/>
      <c r="ES39" s="375"/>
      <c r="ET39" s="376"/>
      <c r="EU39" s="376"/>
      <c r="EV39" s="376"/>
      <c r="EW39" s="376"/>
      <c r="EX39" s="376"/>
      <c r="EY39" s="376"/>
      <c r="EZ39" s="376"/>
      <c r="FA39" s="376"/>
      <c r="FB39" s="376"/>
      <c r="FC39" s="376"/>
      <c r="FD39" s="376"/>
      <c r="FE39" s="383"/>
      <c r="FG39" s="604"/>
      <c r="FH39" s="36">
        <v>244</v>
      </c>
      <c r="FI39" s="36">
        <v>22317</v>
      </c>
      <c r="FJ39" s="36"/>
      <c r="FK39" s="36"/>
      <c r="FL39" s="46"/>
      <c r="FM39" s="46"/>
      <c r="FN39" s="46">
        <v>5886.06</v>
      </c>
      <c r="FO39" s="47"/>
      <c r="FP39" s="74"/>
      <c r="FQ39" s="331"/>
      <c r="FR39" s="46"/>
      <c r="FS39" s="46"/>
      <c r="FT39" s="46"/>
      <c r="FU39" s="46"/>
      <c r="FV39" s="46"/>
      <c r="FW39" s="46"/>
      <c r="FX39" s="43"/>
      <c r="FY39" s="43"/>
      <c r="FZ39" s="43"/>
      <c r="GA39" s="42"/>
      <c r="GB39" s="42"/>
      <c r="GC39" s="42"/>
      <c r="GD39" s="42"/>
      <c r="GE39" s="42"/>
      <c r="GF39" s="42"/>
      <c r="GG39" s="42"/>
      <c r="GH39" s="42"/>
      <c r="GI39" s="42"/>
      <c r="GJ39" s="344"/>
      <c r="GK39" s="344"/>
      <c r="GL39" s="72"/>
      <c r="GM39" s="65"/>
      <c r="GN39" s="36"/>
      <c r="GO39" s="36"/>
      <c r="GP39" s="36"/>
      <c r="GQ39" s="49">
        <f t="shared" si="0"/>
        <v>5886.06</v>
      </c>
    </row>
    <row r="40" spans="1:199" ht="33" customHeight="1">
      <c r="A40" s="420" t="s">
        <v>262</v>
      </c>
      <c r="B40" s="421"/>
      <c r="C40" s="421"/>
      <c r="D40" s="421"/>
      <c r="E40" s="421"/>
      <c r="F40" s="421"/>
      <c r="G40" s="421"/>
      <c r="H40" s="421"/>
      <c r="I40" s="421"/>
      <c r="J40" s="421"/>
      <c r="K40" s="421"/>
      <c r="L40" s="421"/>
      <c r="M40" s="421"/>
      <c r="N40" s="421"/>
      <c r="O40" s="421"/>
      <c r="P40" s="421"/>
      <c r="Q40" s="421"/>
      <c r="R40" s="421"/>
      <c r="S40" s="421"/>
      <c r="T40" s="421"/>
      <c r="U40" s="421"/>
      <c r="V40" s="421"/>
      <c r="W40" s="421"/>
      <c r="X40" s="421"/>
      <c r="Y40" s="421"/>
      <c r="Z40" s="421"/>
      <c r="AA40" s="421"/>
      <c r="AB40" s="421"/>
      <c r="AC40" s="421"/>
      <c r="AD40" s="421"/>
      <c r="AE40" s="421"/>
      <c r="AF40" s="421"/>
      <c r="AG40" s="421"/>
      <c r="AH40" s="421"/>
      <c r="AI40" s="421"/>
      <c r="AJ40" s="421"/>
      <c r="AK40" s="421"/>
      <c r="AL40" s="421"/>
      <c r="AM40" s="421"/>
      <c r="AN40" s="421"/>
      <c r="AO40" s="421"/>
      <c r="AP40" s="421"/>
      <c r="AQ40" s="421"/>
      <c r="AR40" s="421"/>
      <c r="AS40" s="421"/>
      <c r="AT40" s="421"/>
      <c r="AU40" s="421"/>
      <c r="AV40" s="421"/>
      <c r="AW40" s="421"/>
      <c r="AX40" s="421"/>
      <c r="AY40" s="421"/>
      <c r="AZ40" s="421"/>
      <c r="BA40" s="421"/>
      <c r="BB40" s="421"/>
      <c r="BC40" s="421"/>
      <c r="BD40" s="421"/>
      <c r="BE40" s="421"/>
      <c r="BF40" s="421"/>
      <c r="BG40" s="421"/>
      <c r="BH40" s="421"/>
      <c r="BI40" s="421"/>
      <c r="BJ40" s="421"/>
      <c r="BK40" s="421"/>
      <c r="BL40" s="421"/>
      <c r="BM40" s="421"/>
      <c r="BN40" s="421"/>
      <c r="BO40" s="421"/>
      <c r="BP40" s="421"/>
      <c r="BQ40" s="421"/>
      <c r="BR40" s="421"/>
      <c r="BS40" s="421"/>
      <c r="BT40" s="421"/>
      <c r="BU40" s="421"/>
      <c r="BV40" s="421"/>
      <c r="BW40" s="421"/>
      <c r="BX40" s="387" t="s">
        <v>62</v>
      </c>
      <c r="BY40" s="388"/>
      <c r="BZ40" s="388"/>
      <c r="CA40" s="388"/>
      <c r="CB40" s="388"/>
      <c r="CC40" s="388"/>
      <c r="CD40" s="388"/>
      <c r="CE40" s="389"/>
      <c r="CF40" s="390" t="s">
        <v>59</v>
      </c>
      <c r="CG40" s="388"/>
      <c r="CH40" s="388"/>
      <c r="CI40" s="388"/>
      <c r="CJ40" s="388"/>
      <c r="CK40" s="388"/>
      <c r="CL40" s="388"/>
      <c r="CM40" s="388"/>
      <c r="CN40" s="388"/>
      <c r="CO40" s="388"/>
      <c r="CP40" s="388"/>
      <c r="CQ40" s="388"/>
      <c r="CR40" s="389"/>
      <c r="CS40" s="390" t="s">
        <v>100</v>
      </c>
      <c r="CT40" s="388"/>
      <c r="CU40" s="388"/>
      <c r="CV40" s="388"/>
      <c r="CW40" s="388"/>
      <c r="CX40" s="388"/>
      <c r="CY40" s="388"/>
      <c r="CZ40" s="388"/>
      <c r="DA40" s="388"/>
      <c r="DB40" s="388"/>
      <c r="DC40" s="388"/>
      <c r="DD40" s="388"/>
      <c r="DE40" s="389"/>
      <c r="DF40" s="391">
        <f>FI128+FI130</f>
        <v>0</v>
      </c>
      <c r="DG40" s="392"/>
      <c r="DH40" s="392"/>
      <c r="DI40" s="392"/>
      <c r="DJ40" s="392"/>
      <c r="DK40" s="392"/>
      <c r="DL40" s="392"/>
      <c r="DM40" s="392"/>
      <c r="DN40" s="392"/>
      <c r="DO40" s="392"/>
      <c r="DP40" s="392"/>
      <c r="DQ40" s="392"/>
      <c r="DR40" s="393"/>
      <c r="DS40" s="380"/>
      <c r="DT40" s="381"/>
      <c r="DU40" s="381"/>
      <c r="DV40" s="381"/>
      <c r="DW40" s="381"/>
      <c r="DX40" s="381"/>
      <c r="DY40" s="381"/>
      <c r="DZ40" s="381"/>
      <c r="EA40" s="381"/>
      <c r="EB40" s="381"/>
      <c r="EC40" s="381"/>
      <c r="ED40" s="381"/>
      <c r="EE40" s="382"/>
      <c r="EF40" s="380"/>
      <c r="EG40" s="381"/>
      <c r="EH40" s="381"/>
      <c r="EI40" s="381"/>
      <c r="EJ40" s="381"/>
      <c r="EK40" s="381"/>
      <c r="EL40" s="381"/>
      <c r="EM40" s="381"/>
      <c r="EN40" s="381"/>
      <c r="EO40" s="381"/>
      <c r="EP40" s="381"/>
      <c r="EQ40" s="381"/>
      <c r="ER40" s="382"/>
      <c r="ES40" s="375"/>
      <c r="ET40" s="376"/>
      <c r="EU40" s="376"/>
      <c r="EV40" s="376"/>
      <c r="EW40" s="376"/>
      <c r="EX40" s="376"/>
      <c r="EY40" s="376"/>
      <c r="EZ40" s="376"/>
      <c r="FA40" s="376"/>
      <c r="FB40" s="376"/>
      <c r="FC40" s="376"/>
      <c r="FD40" s="376"/>
      <c r="FE40" s="383"/>
      <c r="FG40" s="604"/>
      <c r="FH40" s="36">
        <v>244</v>
      </c>
      <c r="FI40" s="36">
        <v>22326</v>
      </c>
      <c r="FJ40" s="36"/>
      <c r="FK40" s="36"/>
      <c r="FL40" s="46"/>
      <c r="FM40" s="46"/>
      <c r="FN40" s="46">
        <v>708689.78</v>
      </c>
      <c r="FO40" s="47"/>
      <c r="FP40" s="74"/>
      <c r="FQ40" s="331"/>
      <c r="FR40" s="46"/>
      <c r="FS40" s="46"/>
      <c r="FT40" s="46"/>
      <c r="FU40" s="46"/>
      <c r="FV40" s="46"/>
      <c r="FW40" s="46"/>
      <c r="FX40" s="43"/>
      <c r="FY40" s="43"/>
      <c r="FZ40" s="43"/>
      <c r="GA40" s="42"/>
      <c r="GB40" s="42"/>
      <c r="GC40" s="42"/>
      <c r="GD40" s="42"/>
      <c r="GE40" s="42"/>
      <c r="GF40" s="42"/>
      <c r="GG40" s="42"/>
      <c r="GH40" s="42"/>
      <c r="GI40" s="42"/>
      <c r="GJ40" s="344"/>
      <c r="GK40" s="344"/>
      <c r="GL40" s="72"/>
      <c r="GM40" s="65"/>
      <c r="GN40" s="36"/>
      <c r="GO40" s="36"/>
      <c r="GP40" s="36"/>
      <c r="GQ40" s="49">
        <f t="shared" si="0"/>
        <v>708689.78</v>
      </c>
    </row>
    <row r="41" spans="1:199" ht="10.5" customHeight="1">
      <c r="A41" s="421" t="s">
        <v>263</v>
      </c>
      <c r="B41" s="421"/>
      <c r="C41" s="421"/>
      <c r="D41" s="421"/>
      <c r="E41" s="421"/>
      <c r="F41" s="421"/>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c r="AE41" s="421"/>
      <c r="AF41" s="421"/>
      <c r="AG41" s="421"/>
      <c r="AH41" s="421"/>
      <c r="AI41" s="421"/>
      <c r="AJ41" s="421"/>
      <c r="AK41" s="421"/>
      <c r="AL41" s="421"/>
      <c r="AM41" s="421"/>
      <c r="AN41" s="421"/>
      <c r="AO41" s="421"/>
      <c r="AP41" s="421"/>
      <c r="AQ41" s="421"/>
      <c r="AR41" s="421"/>
      <c r="AS41" s="421"/>
      <c r="AT41" s="421"/>
      <c r="AU41" s="421"/>
      <c r="AV41" s="421"/>
      <c r="AW41" s="421"/>
      <c r="AX41" s="421"/>
      <c r="AY41" s="421"/>
      <c r="AZ41" s="421"/>
      <c r="BA41" s="421"/>
      <c r="BB41" s="421"/>
      <c r="BC41" s="421"/>
      <c r="BD41" s="421"/>
      <c r="BE41" s="421"/>
      <c r="BF41" s="421"/>
      <c r="BG41" s="421"/>
      <c r="BH41" s="421"/>
      <c r="BI41" s="421"/>
      <c r="BJ41" s="421"/>
      <c r="BK41" s="421"/>
      <c r="BL41" s="421"/>
      <c r="BM41" s="421"/>
      <c r="BN41" s="421"/>
      <c r="BO41" s="421"/>
      <c r="BP41" s="421"/>
      <c r="BQ41" s="421"/>
      <c r="BR41" s="421"/>
      <c r="BS41" s="421"/>
      <c r="BT41" s="421"/>
      <c r="BU41" s="421"/>
      <c r="BV41" s="421"/>
      <c r="BW41" s="421"/>
      <c r="BX41" s="387" t="s">
        <v>62</v>
      </c>
      <c r="BY41" s="388"/>
      <c r="BZ41" s="388"/>
      <c r="CA41" s="388"/>
      <c r="CB41" s="388"/>
      <c r="CC41" s="388"/>
      <c r="CD41" s="388"/>
      <c r="CE41" s="389"/>
      <c r="CF41" s="390" t="s">
        <v>59</v>
      </c>
      <c r="CG41" s="388"/>
      <c r="CH41" s="388"/>
      <c r="CI41" s="388"/>
      <c r="CJ41" s="388"/>
      <c r="CK41" s="388"/>
      <c r="CL41" s="388"/>
      <c r="CM41" s="388"/>
      <c r="CN41" s="388"/>
      <c r="CO41" s="388"/>
      <c r="CP41" s="388"/>
      <c r="CQ41" s="388"/>
      <c r="CR41" s="389"/>
      <c r="CS41" s="390" t="s">
        <v>100</v>
      </c>
      <c r="CT41" s="388"/>
      <c r="CU41" s="388"/>
      <c r="CV41" s="388"/>
      <c r="CW41" s="388"/>
      <c r="CX41" s="388"/>
      <c r="CY41" s="388"/>
      <c r="CZ41" s="388"/>
      <c r="DA41" s="388"/>
      <c r="DB41" s="388"/>
      <c r="DC41" s="388"/>
      <c r="DD41" s="388"/>
      <c r="DE41" s="389"/>
      <c r="DF41" s="391">
        <f>FI129</f>
        <v>376000</v>
      </c>
      <c r="DG41" s="392"/>
      <c r="DH41" s="392"/>
      <c r="DI41" s="392"/>
      <c r="DJ41" s="392"/>
      <c r="DK41" s="392"/>
      <c r="DL41" s="392"/>
      <c r="DM41" s="392"/>
      <c r="DN41" s="392"/>
      <c r="DO41" s="392"/>
      <c r="DP41" s="392"/>
      <c r="DQ41" s="392"/>
      <c r="DR41" s="393"/>
      <c r="DS41" s="380">
        <v>376000</v>
      </c>
      <c r="DT41" s="381"/>
      <c r="DU41" s="381"/>
      <c r="DV41" s="381"/>
      <c r="DW41" s="381"/>
      <c r="DX41" s="381"/>
      <c r="DY41" s="381"/>
      <c r="DZ41" s="381"/>
      <c r="EA41" s="381"/>
      <c r="EB41" s="381"/>
      <c r="EC41" s="381"/>
      <c r="ED41" s="381"/>
      <c r="EE41" s="382"/>
      <c r="EF41" s="380">
        <v>376000</v>
      </c>
      <c r="EG41" s="381"/>
      <c r="EH41" s="381"/>
      <c r="EI41" s="381"/>
      <c r="EJ41" s="381"/>
      <c r="EK41" s="381"/>
      <c r="EL41" s="381"/>
      <c r="EM41" s="381"/>
      <c r="EN41" s="381"/>
      <c r="EO41" s="381"/>
      <c r="EP41" s="381"/>
      <c r="EQ41" s="381"/>
      <c r="ER41" s="382"/>
      <c r="ES41" s="375"/>
      <c r="ET41" s="376"/>
      <c r="EU41" s="376"/>
      <c r="EV41" s="376"/>
      <c r="EW41" s="376"/>
      <c r="EX41" s="376"/>
      <c r="EY41" s="376"/>
      <c r="EZ41" s="376"/>
      <c r="FA41" s="376"/>
      <c r="FB41" s="376"/>
      <c r="FC41" s="376"/>
      <c r="FD41" s="376"/>
      <c r="FE41" s="383"/>
      <c r="FG41" s="604"/>
      <c r="FH41" s="36">
        <v>244</v>
      </c>
      <c r="FI41" s="36">
        <v>22333</v>
      </c>
      <c r="FJ41" s="36"/>
      <c r="FK41" s="36"/>
      <c r="FL41" s="46"/>
      <c r="FM41" s="46"/>
      <c r="FN41" s="46">
        <v>31413.7</v>
      </c>
      <c r="FO41" s="47"/>
      <c r="FP41" s="74"/>
      <c r="FQ41" s="331"/>
      <c r="FR41" s="46"/>
      <c r="FS41" s="46"/>
      <c r="FT41" s="46"/>
      <c r="FU41" s="46"/>
      <c r="FV41" s="46"/>
      <c r="FW41" s="46"/>
      <c r="FX41" s="43"/>
      <c r="FY41" s="43"/>
      <c r="FZ41" s="43"/>
      <c r="GA41" s="42"/>
      <c r="GB41" s="42"/>
      <c r="GC41" s="42"/>
      <c r="GD41" s="42"/>
      <c r="GE41" s="42"/>
      <c r="GF41" s="42"/>
      <c r="GG41" s="42"/>
      <c r="GH41" s="42"/>
      <c r="GI41" s="42"/>
      <c r="GJ41" s="344"/>
      <c r="GK41" s="344"/>
      <c r="GL41" s="72"/>
      <c r="GM41" s="65"/>
      <c r="GN41" s="36"/>
      <c r="GO41" s="36"/>
      <c r="GP41" s="36"/>
      <c r="GQ41" s="49">
        <f t="shared" si="0"/>
        <v>31413.7</v>
      </c>
    </row>
    <row r="42" spans="1:199" ht="10.5" customHeight="1">
      <c r="A42" s="501" t="s">
        <v>63</v>
      </c>
      <c r="B42" s="502"/>
      <c r="C42" s="502"/>
      <c r="D42" s="502"/>
      <c r="E42" s="502"/>
      <c r="F42" s="502"/>
      <c r="G42" s="502"/>
      <c r="H42" s="502"/>
      <c r="I42" s="502"/>
      <c r="J42" s="502"/>
      <c r="K42" s="502"/>
      <c r="L42" s="502"/>
      <c r="M42" s="502"/>
      <c r="N42" s="502"/>
      <c r="O42" s="502"/>
      <c r="P42" s="502"/>
      <c r="Q42" s="502"/>
      <c r="R42" s="502"/>
      <c r="S42" s="502"/>
      <c r="T42" s="502"/>
      <c r="U42" s="502"/>
      <c r="V42" s="502"/>
      <c r="W42" s="502"/>
      <c r="X42" s="502"/>
      <c r="Y42" s="502"/>
      <c r="Z42" s="502"/>
      <c r="AA42" s="502"/>
      <c r="AB42" s="502"/>
      <c r="AC42" s="502"/>
      <c r="AD42" s="502"/>
      <c r="AE42" s="502"/>
      <c r="AF42" s="502"/>
      <c r="AG42" s="502"/>
      <c r="AH42" s="502"/>
      <c r="AI42" s="502"/>
      <c r="AJ42" s="502"/>
      <c r="AK42" s="502"/>
      <c r="AL42" s="502"/>
      <c r="AM42" s="502"/>
      <c r="AN42" s="502"/>
      <c r="AO42" s="502"/>
      <c r="AP42" s="502"/>
      <c r="AQ42" s="502"/>
      <c r="AR42" s="502"/>
      <c r="AS42" s="502"/>
      <c r="AT42" s="502"/>
      <c r="AU42" s="502"/>
      <c r="AV42" s="502"/>
      <c r="AW42" s="502"/>
      <c r="AX42" s="502"/>
      <c r="AY42" s="502"/>
      <c r="AZ42" s="502"/>
      <c r="BA42" s="502"/>
      <c r="BB42" s="502"/>
      <c r="BC42" s="502"/>
      <c r="BD42" s="502"/>
      <c r="BE42" s="502"/>
      <c r="BF42" s="502"/>
      <c r="BG42" s="502"/>
      <c r="BH42" s="502"/>
      <c r="BI42" s="502"/>
      <c r="BJ42" s="502"/>
      <c r="BK42" s="502"/>
      <c r="BL42" s="502"/>
      <c r="BM42" s="502"/>
      <c r="BN42" s="502"/>
      <c r="BO42" s="502"/>
      <c r="BP42" s="502"/>
      <c r="BQ42" s="502"/>
      <c r="BR42" s="502"/>
      <c r="BS42" s="502"/>
      <c r="BT42" s="502"/>
      <c r="BU42" s="502"/>
      <c r="BV42" s="502"/>
      <c r="BW42" s="503"/>
      <c r="BX42" s="461" t="s">
        <v>64</v>
      </c>
      <c r="BY42" s="462"/>
      <c r="BZ42" s="462"/>
      <c r="CA42" s="462"/>
      <c r="CB42" s="462"/>
      <c r="CC42" s="462"/>
      <c r="CD42" s="462"/>
      <c r="CE42" s="463"/>
      <c r="CF42" s="464" t="s">
        <v>65</v>
      </c>
      <c r="CG42" s="462"/>
      <c r="CH42" s="462"/>
      <c r="CI42" s="462"/>
      <c r="CJ42" s="462"/>
      <c r="CK42" s="462"/>
      <c r="CL42" s="462"/>
      <c r="CM42" s="462"/>
      <c r="CN42" s="462"/>
      <c r="CO42" s="462"/>
      <c r="CP42" s="462"/>
      <c r="CQ42" s="462"/>
      <c r="CR42" s="463"/>
      <c r="CS42" s="464"/>
      <c r="CT42" s="462"/>
      <c r="CU42" s="462"/>
      <c r="CV42" s="462"/>
      <c r="CW42" s="462"/>
      <c r="CX42" s="462"/>
      <c r="CY42" s="462"/>
      <c r="CZ42" s="462"/>
      <c r="DA42" s="462"/>
      <c r="DB42" s="462"/>
      <c r="DC42" s="462"/>
      <c r="DD42" s="462"/>
      <c r="DE42" s="463"/>
      <c r="DF42" s="465"/>
      <c r="DG42" s="466"/>
      <c r="DH42" s="466"/>
      <c r="DI42" s="466"/>
      <c r="DJ42" s="466"/>
      <c r="DK42" s="466"/>
      <c r="DL42" s="466"/>
      <c r="DM42" s="466"/>
      <c r="DN42" s="466"/>
      <c r="DO42" s="466"/>
      <c r="DP42" s="466"/>
      <c r="DQ42" s="466"/>
      <c r="DR42" s="467"/>
      <c r="DS42" s="456"/>
      <c r="DT42" s="457"/>
      <c r="DU42" s="457"/>
      <c r="DV42" s="457"/>
      <c r="DW42" s="457"/>
      <c r="DX42" s="457"/>
      <c r="DY42" s="457"/>
      <c r="DZ42" s="457"/>
      <c r="EA42" s="457"/>
      <c r="EB42" s="457"/>
      <c r="EC42" s="457"/>
      <c r="ED42" s="457"/>
      <c r="EE42" s="500"/>
      <c r="EF42" s="456"/>
      <c r="EG42" s="457"/>
      <c r="EH42" s="457"/>
      <c r="EI42" s="457"/>
      <c r="EJ42" s="457"/>
      <c r="EK42" s="457"/>
      <c r="EL42" s="457"/>
      <c r="EM42" s="457"/>
      <c r="EN42" s="457"/>
      <c r="EO42" s="457"/>
      <c r="EP42" s="457"/>
      <c r="EQ42" s="457"/>
      <c r="ER42" s="500"/>
      <c r="ES42" s="456"/>
      <c r="ET42" s="457"/>
      <c r="EU42" s="457"/>
      <c r="EV42" s="457"/>
      <c r="EW42" s="457"/>
      <c r="EX42" s="457"/>
      <c r="EY42" s="457"/>
      <c r="EZ42" s="457"/>
      <c r="FA42" s="457"/>
      <c r="FB42" s="457"/>
      <c r="FC42" s="457"/>
      <c r="FD42" s="457"/>
      <c r="FE42" s="458"/>
      <c r="FG42" s="604"/>
      <c r="FH42" s="36">
        <v>244</v>
      </c>
      <c r="FI42" s="36">
        <v>22399</v>
      </c>
      <c r="FJ42" s="36"/>
      <c r="FK42" s="36"/>
      <c r="FL42" s="46"/>
      <c r="FM42" s="46"/>
      <c r="FN42" s="46">
        <v>4787.230000000003</v>
      </c>
      <c r="FO42" s="47"/>
      <c r="FP42" s="74"/>
      <c r="FQ42" s="331"/>
      <c r="FR42" s="46"/>
      <c r="FS42" s="46"/>
      <c r="FT42" s="46"/>
      <c r="FU42" s="46"/>
      <c r="FV42" s="46"/>
      <c r="FW42" s="46"/>
      <c r="FX42" s="43"/>
      <c r="FY42" s="43"/>
      <c r="FZ42" s="43"/>
      <c r="GA42" s="42"/>
      <c r="GB42" s="42"/>
      <c r="GC42" s="42"/>
      <c r="GD42" s="42"/>
      <c r="GE42" s="42"/>
      <c r="GF42" s="42"/>
      <c r="GG42" s="42"/>
      <c r="GH42" s="42"/>
      <c r="GI42" s="42"/>
      <c r="GJ42" s="344"/>
      <c r="GK42" s="344"/>
      <c r="GL42" s="72"/>
      <c r="GM42" s="65"/>
      <c r="GN42" s="36"/>
      <c r="GO42" s="36"/>
      <c r="GP42" s="36"/>
      <c r="GQ42" s="49">
        <f t="shared" si="0"/>
        <v>4787.230000000003</v>
      </c>
    </row>
    <row r="43" spans="1:199" ht="10.5" customHeight="1">
      <c r="A43" s="514" t="s">
        <v>55</v>
      </c>
      <c r="B43" s="514"/>
      <c r="C43" s="514"/>
      <c r="D43" s="514"/>
      <c r="E43" s="514"/>
      <c r="F43" s="514"/>
      <c r="G43" s="514"/>
      <c r="H43" s="514"/>
      <c r="I43" s="514"/>
      <c r="J43" s="514"/>
      <c r="K43" s="514"/>
      <c r="L43" s="514"/>
      <c r="M43" s="514"/>
      <c r="N43" s="514"/>
      <c r="O43" s="514"/>
      <c r="P43" s="514"/>
      <c r="Q43" s="514"/>
      <c r="R43" s="514"/>
      <c r="S43" s="514"/>
      <c r="T43" s="514"/>
      <c r="U43" s="514"/>
      <c r="V43" s="514"/>
      <c r="W43" s="514"/>
      <c r="X43" s="514"/>
      <c r="Y43" s="514"/>
      <c r="Z43" s="514"/>
      <c r="AA43" s="514"/>
      <c r="AB43" s="514"/>
      <c r="AC43" s="514"/>
      <c r="AD43" s="514"/>
      <c r="AE43" s="514"/>
      <c r="AF43" s="514"/>
      <c r="AG43" s="514"/>
      <c r="AH43" s="514"/>
      <c r="AI43" s="514"/>
      <c r="AJ43" s="514"/>
      <c r="AK43" s="514"/>
      <c r="AL43" s="514"/>
      <c r="AM43" s="514"/>
      <c r="AN43" s="514"/>
      <c r="AO43" s="514"/>
      <c r="AP43" s="514"/>
      <c r="AQ43" s="514"/>
      <c r="AR43" s="514"/>
      <c r="AS43" s="514"/>
      <c r="AT43" s="514"/>
      <c r="AU43" s="514"/>
      <c r="AV43" s="514"/>
      <c r="AW43" s="514"/>
      <c r="AX43" s="514"/>
      <c r="AY43" s="514"/>
      <c r="AZ43" s="514"/>
      <c r="BA43" s="514"/>
      <c r="BB43" s="514"/>
      <c r="BC43" s="514"/>
      <c r="BD43" s="514"/>
      <c r="BE43" s="514"/>
      <c r="BF43" s="514"/>
      <c r="BG43" s="514"/>
      <c r="BH43" s="514"/>
      <c r="BI43" s="514"/>
      <c r="BJ43" s="514"/>
      <c r="BK43" s="514"/>
      <c r="BL43" s="514"/>
      <c r="BM43" s="514"/>
      <c r="BN43" s="514"/>
      <c r="BO43" s="514"/>
      <c r="BP43" s="514"/>
      <c r="BQ43" s="514"/>
      <c r="BR43" s="514"/>
      <c r="BS43" s="514"/>
      <c r="BT43" s="514"/>
      <c r="BU43" s="514"/>
      <c r="BV43" s="514"/>
      <c r="BW43" s="514"/>
      <c r="BX43" s="452" t="s">
        <v>66</v>
      </c>
      <c r="BY43" s="453"/>
      <c r="BZ43" s="453"/>
      <c r="CA43" s="453"/>
      <c r="CB43" s="453"/>
      <c r="CC43" s="453"/>
      <c r="CD43" s="453"/>
      <c r="CE43" s="454"/>
      <c r="CF43" s="455" t="s">
        <v>65</v>
      </c>
      <c r="CG43" s="453"/>
      <c r="CH43" s="453"/>
      <c r="CI43" s="453"/>
      <c r="CJ43" s="453"/>
      <c r="CK43" s="453"/>
      <c r="CL43" s="453"/>
      <c r="CM43" s="453"/>
      <c r="CN43" s="453"/>
      <c r="CO43" s="453"/>
      <c r="CP43" s="453"/>
      <c r="CQ43" s="453"/>
      <c r="CR43" s="454"/>
      <c r="CS43" s="455" t="s">
        <v>268</v>
      </c>
      <c r="CT43" s="453"/>
      <c r="CU43" s="453"/>
      <c r="CV43" s="453"/>
      <c r="CW43" s="453"/>
      <c r="CX43" s="453"/>
      <c r="CY43" s="453"/>
      <c r="CZ43" s="453"/>
      <c r="DA43" s="453"/>
      <c r="DB43" s="453"/>
      <c r="DC43" s="453"/>
      <c r="DD43" s="453"/>
      <c r="DE43" s="454"/>
      <c r="DF43" s="448"/>
      <c r="DG43" s="449"/>
      <c r="DH43" s="449"/>
      <c r="DI43" s="449"/>
      <c r="DJ43" s="449"/>
      <c r="DK43" s="449"/>
      <c r="DL43" s="449"/>
      <c r="DM43" s="449"/>
      <c r="DN43" s="449"/>
      <c r="DO43" s="449"/>
      <c r="DP43" s="449"/>
      <c r="DQ43" s="449"/>
      <c r="DR43" s="450"/>
      <c r="DS43" s="367"/>
      <c r="DT43" s="368"/>
      <c r="DU43" s="368"/>
      <c r="DV43" s="368"/>
      <c r="DW43" s="368"/>
      <c r="DX43" s="368"/>
      <c r="DY43" s="368"/>
      <c r="DZ43" s="368"/>
      <c r="EA43" s="368"/>
      <c r="EB43" s="368"/>
      <c r="EC43" s="368"/>
      <c r="ED43" s="368"/>
      <c r="EE43" s="369"/>
      <c r="EF43" s="367"/>
      <c r="EG43" s="368"/>
      <c r="EH43" s="368"/>
      <c r="EI43" s="368"/>
      <c r="EJ43" s="368"/>
      <c r="EK43" s="368"/>
      <c r="EL43" s="368"/>
      <c r="EM43" s="368"/>
      <c r="EN43" s="368"/>
      <c r="EO43" s="368"/>
      <c r="EP43" s="368"/>
      <c r="EQ43" s="368"/>
      <c r="ER43" s="369"/>
      <c r="ES43" s="367"/>
      <c r="ET43" s="368"/>
      <c r="EU43" s="368"/>
      <c r="EV43" s="368"/>
      <c r="EW43" s="368"/>
      <c r="EX43" s="368"/>
      <c r="EY43" s="368"/>
      <c r="EZ43" s="368"/>
      <c r="FA43" s="368"/>
      <c r="FB43" s="368"/>
      <c r="FC43" s="368"/>
      <c r="FD43" s="368"/>
      <c r="FE43" s="451"/>
      <c r="FG43" s="604"/>
      <c r="FH43" s="36">
        <v>244</v>
      </c>
      <c r="FI43" s="36">
        <v>22501</v>
      </c>
      <c r="FJ43" s="36"/>
      <c r="FK43" s="36"/>
      <c r="FL43" s="46"/>
      <c r="FM43" s="46"/>
      <c r="FN43" s="46">
        <v>0</v>
      </c>
      <c r="FO43" s="47"/>
      <c r="FP43" s="74"/>
      <c r="FQ43" s="331"/>
      <c r="FR43" s="46"/>
      <c r="FS43" s="46"/>
      <c r="FT43" s="46"/>
      <c r="FU43" s="46"/>
      <c r="FV43" s="46"/>
      <c r="FW43" s="46"/>
      <c r="FX43" s="43"/>
      <c r="FY43" s="43"/>
      <c r="FZ43" s="43"/>
      <c r="GA43" s="42"/>
      <c r="GB43" s="42"/>
      <c r="GC43" s="42"/>
      <c r="GD43" s="42"/>
      <c r="GE43" s="42"/>
      <c r="GF43" s="42"/>
      <c r="GG43" s="42"/>
      <c r="GH43" s="42"/>
      <c r="GI43" s="42"/>
      <c r="GJ43" s="344"/>
      <c r="GK43" s="344"/>
      <c r="GL43" s="72"/>
      <c r="GM43" s="65"/>
      <c r="GN43" s="36"/>
      <c r="GO43" s="36"/>
      <c r="GP43" s="36"/>
      <c r="GQ43" s="49">
        <f t="shared" si="0"/>
        <v>0</v>
      </c>
    </row>
    <row r="44" spans="1:199" ht="21" customHeight="1">
      <c r="A44" s="515" t="s">
        <v>264</v>
      </c>
      <c r="B44" s="515"/>
      <c r="C44" s="515"/>
      <c r="D44" s="515"/>
      <c r="E44" s="515"/>
      <c r="F44" s="515"/>
      <c r="G44" s="515"/>
      <c r="H44" s="515"/>
      <c r="I44" s="515"/>
      <c r="J44" s="515"/>
      <c r="K44" s="515"/>
      <c r="L44" s="515"/>
      <c r="M44" s="515"/>
      <c r="N44" s="515"/>
      <c r="O44" s="515"/>
      <c r="P44" s="515"/>
      <c r="Q44" s="515"/>
      <c r="R44" s="515"/>
      <c r="S44" s="515"/>
      <c r="T44" s="515"/>
      <c r="U44" s="515"/>
      <c r="V44" s="515"/>
      <c r="W44" s="515"/>
      <c r="X44" s="515"/>
      <c r="Y44" s="515"/>
      <c r="Z44" s="515"/>
      <c r="AA44" s="515"/>
      <c r="AB44" s="515"/>
      <c r="AC44" s="515"/>
      <c r="AD44" s="515"/>
      <c r="AE44" s="515"/>
      <c r="AF44" s="515"/>
      <c r="AG44" s="515"/>
      <c r="AH44" s="515"/>
      <c r="AI44" s="515"/>
      <c r="AJ44" s="515"/>
      <c r="AK44" s="515"/>
      <c r="AL44" s="515"/>
      <c r="AM44" s="515"/>
      <c r="AN44" s="515"/>
      <c r="AO44" s="515"/>
      <c r="AP44" s="515"/>
      <c r="AQ44" s="515"/>
      <c r="AR44" s="515"/>
      <c r="AS44" s="515"/>
      <c r="AT44" s="515"/>
      <c r="AU44" s="515"/>
      <c r="AV44" s="515"/>
      <c r="AW44" s="515"/>
      <c r="AX44" s="515"/>
      <c r="AY44" s="515"/>
      <c r="AZ44" s="515"/>
      <c r="BA44" s="515"/>
      <c r="BB44" s="515"/>
      <c r="BC44" s="515"/>
      <c r="BD44" s="515"/>
      <c r="BE44" s="515"/>
      <c r="BF44" s="515"/>
      <c r="BG44" s="515"/>
      <c r="BH44" s="515"/>
      <c r="BI44" s="515"/>
      <c r="BJ44" s="515"/>
      <c r="BK44" s="515"/>
      <c r="BL44" s="515"/>
      <c r="BM44" s="515"/>
      <c r="BN44" s="515"/>
      <c r="BO44" s="515"/>
      <c r="BP44" s="515"/>
      <c r="BQ44" s="515"/>
      <c r="BR44" s="515"/>
      <c r="BS44" s="515"/>
      <c r="BT44" s="515"/>
      <c r="BU44" s="515"/>
      <c r="BV44" s="515"/>
      <c r="BW44" s="516"/>
      <c r="BX44" s="413"/>
      <c r="BY44" s="414"/>
      <c r="BZ44" s="414"/>
      <c r="CA44" s="414"/>
      <c r="CB44" s="414"/>
      <c r="CC44" s="414"/>
      <c r="CD44" s="414"/>
      <c r="CE44" s="415"/>
      <c r="CF44" s="416"/>
      <c r="CG44" s="414"/>
      <c r="CH44" s="414"/>
      <c r="CI44" s="414"/>
      <c r="CJ44" s="414"/>
      <c r="CK44" s="414"/>
      <c r="CL44" s="414"/>
      <c r="CM44" s="414"/>
      <c r="CN44" s="414"/>
      <c r="CO44" s="414"/>
      <c r="CP44" s="414"/>
      <c r="CQ44" s="414"/>
      <c r="CR44" s="415"/>
      <c r="CS44" s="416"/>
      <c r="CT44" s="414"/>
      <c r="CU44" s="414"/>
      <c r="CV44" s="414"/>
      <c r="CW44" s="414"/>
      <c r="CX44" s="414"/>
      <c r="CY44" s="414"/>
      <c r="CZ44" s="414"/>
      <c r="DA44" s="414"/>
      <c r="DB44" s="414"/>
      <c r="DC44" s="414"/>
      <c r="DD44" s="414"/>
      <c r="DE44" s="415"/>
      <c r="DF44" s="371"/>
      <c r="DG44" s="422"/>
      <c r="DH44" s="422"/>
      <c r="DI44" s="422"/>
      <c r="DJ44" s="422"/>
      <c r="DK44" s="422"/>
      <c r="DL44" s="422"/>
      <c r="DM44" s="422"/>
      <c r="DN44" s="422"/>
      <c r="DO44" s="422"/>
      <c r="DP44" s="422"/>
      <c r="DQ44" s="422"/>
      <c r="DR44" s="423"/>
      <c r="DS44" s="374"/>
      <c r="DT44" s="372"/>
      <c r="DU44" s="372"/>
      <c r="DV44" s="372"/>
      <c r="DW44" s="372"/>
      <c r="DX44" s="372"/>
      <c r="DY44" s="372"/>
      <c r="DZ44" s="372"/>
      <c r="EA44" s="372"/>
      <c r="EB44" s="372"/>
      <c r="EC44" s="372"/>
      <c r="ED44" s="372"/>
      <c r="EE44" s="373"/>
      <c r="EF44" s="374"/>
      <c r="EG44" s="372"/>
      <c r="EH44" s="372"/>
      <c r="EI44" s="372"/>
      <c r="EJ44" s="372"/>
      <c r="EK44" s="372"/>
      <c r="EL44" s="372"/>
      <c r="EM44" s="372"/>
      <c r="EN44" s="372"/>
      <c r="EO44" s="372"/>
      <c r="EP44" s="372"/>
      <c r="EQ44" s="372"/>
      <c r="ER44" s="373"/>
      <c r="ES44" s="374"/>
      <c r="ET44" s="372"/>
      <c r="EU44" s="372"/>
      <c r="EV44" s="372"/>
      <c r="EW44" s="372"/>
      <c r="EX44" s="372"/>
      <c r="EY44" s="372"/>
      <c r="EZ44" s="372"/>
      <c r="FA44" s="372"/>
      <c r="FB44" s="372"/>
      <c r="FC44" s="372"/>
      <c r="FD44" s="372"/>
      <c r="FE44" s="424"/>
      <c r="FG44" s="604"/>
      <c r="FH44" s="36">
        <v>244</v>
      </c>
      <c r="FI44" s="36">
        <v>22505</v>
      </c>
      <c r="FJ44" s="36"/>
      <c r="FK44" s="36"/>
      <c r="FL44" s="46"/>
      <c r="FM44" s="46"/>
      <c r="FN44" s="46"/>
      <c r="FO44" s="47"/>
      <c r="FP44" s="74"/>
      <c r="FQ44" s="331"/>
      <c r="FR44" s="46"/>
      <c r="FS44" s="46"/>
      <c r="FT44" s="46"/>
      <c r="FU44" s="46"/>
      <c r="FV44" s="46"/>
      <c r="FW44" s="46"/>
      <c r="FX44" s="43"/>
      <c r="FY44" s="43"/>
      <c r="FZ44" s="43"/>
      <c r="GA44" s="42"/>
      <c r="GB44" s="42"/>
      <c r="GC44" s="42"/>
      <c r="GD44" s="42"/>
      <c r="GE44" s="42"/>
      <c r="GF44" s="42"/>
      <c r="GG44" s="42"/>
      <c r="GH44" s="42"/>
      <c r="GI44" s="42"/>
      <c r="GJ44" s="344"/>
      <c r="GK44" s="344"/>
      <c r="GL44" s="72"/>
      <c r="GM44" s="65"/>
      <c r="GN44" s="36"/>
      <c r="GO44" s="36"/>
      <c r="GP44" s="36"/>
      <c r="GQ44" s="49">
        <f t="shared" si="0"/>
        <v>0</v>
      </c>
    </row>
    <row r="45" spans="1:199" ht="10.5" customHeight="1">
      <c r="A45" s="501" t="s">
        <v>67</v>
      </c>
      <c r="B45" s="502"/>
      <c r="C45" s="502"/>
      <c r="D45" s="502"/>
      <c r="E45" s="502"/>
      <c r="F45" s="502"/>
      <c r="G45" s="502"/>
      <c r="H45" s="502"/>
      <c r="I45" s="502"/>
      <c r="J45" s="502"/>
      <c r="K45" s="502"/>
      <c r="L45" s="502"/>
      <c r="M45" s="502"/>
      <c r="N45" s="502"/>
      <c r="O45" s="502"/>
      <c r="P45" s="502"/>
      <c r="Q45" s="502"/>
      <c r="R45" s="502"/>
      <c r="S45" s="502"/>
      <c r="T45" s="502"/>
      <c r="U45" s="502"/>
      <c r="V45" s="502"/>
      <c r="W45" s="502"/>
      <c r="X45" s="502"/>
      <c r="Y45" s="502"/>
      <c r="Z45" s="502"/>
      <c r="AA45" s="502"/>
      <c r="AB45" s="502"/>
      <c r="AC45" s="502"/>
      <c r="AD45" s="502"/>
      <c r="AE45" s="502"/>
      <c r="AF45" s="502"/>
      <c r="AG45" s="502"/>
      <c r="AH45" s="502"/>
      <c r="AI45" s="502"/>
      <c r="AJ45" s="502"/>
      <c r="AK45" s="502"/>
      <c r="AL45" s="502"/>
      <c r="AM45" s="502"/>
      <c r="AN45" s="502"/>
      <c r="AO45" s="502"/>
      <c r="AP45" s="502"/>
      <c r="AQ45" s="502"/>
      <c r="AR45" s="502"/>
      <c r="AS45" s="502"/>
      <c r="AT45" s="502"/>
      <c r="AU45" s="502"/>
      <c r="AV45" s="502"/>
      <c r="AW45" s="502"/>
      <c r="AX45" s="502"/>
      <c r="AY45" s="502"/>
      <c r="AZ45" s="502"/>
      <c r="BA45" s="502"/>
      <c r="BB45" s="502"/>
      <c r="BC45" s="502"/>
      <c r="BD45" s="502"/>
      <c r="BE45" s="502"/>
      <c r="BF45" s="502"/>
      <c r="BG45" s="502"/>
      <c r="BH45" s="502"/>
      <c r="BI45" s="502"/>
      <c r="BJ45" s="502"/>
      <c r="BK45" s="502"/>
      <c r="BL45" s="502"/>
      <c r="BM45" s="502"/>
      <c r="BN45" s="502"/>
      <c r="BO45" s="502"/>
      <c r="BP45" s="502"/>
      <c r="BQ45" s="502"/>
      <c r="BR45" s="502"/>
      <c r="BS45" s="502"/>
      <c r="BT45" s="502"/>
      <c r="BU45" s="502"/>
      <c r="BV45" s="502"/>
      <c r="BW45" s="503"/>
      <c r="BX45" s="461" t="s">
        <v>68</v>
      </c>
      <c r="BY45" s="462"/>
      <c r="BZ45" s="462"/>
      <c r="CA45" s="462"/>
      <c r="CB45" s="462"/>
      <c r="CC45" s="462"/>
      <c r="CD45" s="462"/>
      <c r="CE45" s="463"/>
      <c r="CF45" s="464" t="s">
        <v>69</v>
      </c>
      <c r="CG45" s="462"/>
      <c r="CH45" s="462"/>
      <c r="CI45" s="462"/>
      <c r="CJ45" s="462"/>
      <c r="CK45" s="462"/>
      <c r="CL45" s="462"/>
      <c r="CM45" s="462"/>
      <c r="CN45" s="462"/>
      <c r="CO45" s="462"/>
      <c r="CP45" s="462"/>
      <c r="CQ45" s="462"/>
      <c r="CR45" s="463"/>
      <c r="CS45" s="464"/>
      <c r="CT45" s="462"/>
      <c r="CU45" s="462"/>
      <c r="CV45" s="462"/>
      <c r="CW45" s="462"/>
      <c r="CX45" s="462"/>
      <c r="CY45" s="462"/>
      <c r="CZ45" s="462"/>
      <c r="DA45" s="462"/>
      <c r="DB45" s="462"/>
      <c r="DC45" s="462"/>
      <c r="DD45" s="462"/>
      <c r="DE45" s="463"/>
      <c r="DF45" s="465">
        <f>DF47+DF48+DF49</f>
        <v>2874398.0500000003</v>
      </c>
      <c r="DG45" s="512"/>
      <c r="DH45" s="512"/>
      <c r="DI45" s="512"/>
      <c r="DJ45" s="512"/>
      <c r="DK45" s="512"/>
      <c r="DL45" s="512"/>
      <c r="DM45" s="512"/>
      <c r="DN45" s="512"/>
      <c r="DO45" s="512"/>
      <c r="DP45" s="512"/>
      <c r="DQ45" s="512"/>
      <c r="DR45" s="513"/>
      <c r="DS45" s="465">
        <f>DS47+DS48+DS49</f>
        <v>1985800</v>
      </c>
      <c r="DT45" s="512"/>
      <c r="DU45" s="512"/>
      <c r="DV45" s="512"/>
      <c r="DW45" s="512"/>
      <c r="DX45" s="512"/>
      <c r="DY45" s="512"/>
      <c r="DZ45" s="512"/>
      <c r="EA45" s="512"/>
      <c r="EB45" s="512"/>
      <c r="EC45" s="512"/>
      <c r="ED45" s="512"/>
      <c r="EE45" s="513"/>
      <c r="EF45" s="465">
        <f>EF47+EF48+EF49</f>
        <v>1985800</v>
      </c>
      <c r="EG45" s="512"/>
      <c r="EH45" s="512"/>
      <c r="EI45" s="512"/>
      <c r="EJ45" s="512"/>
      <c r="EK45" s="512"/>
      <c r="EL45" s="512"/>
      <c r="EM45" s="512"/>
      <c r="EN45" s="512"/>
      <c r="EO45" s="512"/>
      <c r="EP45" s="512"/>
      <c r="EQ45" s="512"/>
      <c r="ER45" s="513"/>
      <c r="ES45" s="456"/>
      <c r="ET45" s="457"/>
      <c r="EU45" s="457"/>
      <c r="EV45" s="457"/>
      <c r="EW45" s="457"/>
      <c r="EX45" s="457"/>
      <c r="EY45" s="457"/>
      <c r="EZ45" s="457"/>
      <c r="FA45" s="457"/>
      <c r="FB45" s="457"/>
      <c r="FC45" s="457"/>
      <c r="FD45" s="457"/>
      <c r="FE45" s="458"/>
      <c r="FG45" s="604"/>
      <c r="FH45" s="36">
        <v>244</v>
      </c>
      <c r="FI45" s="36">
        <v>22503</v>
      </c>
      <c r="FJ45" s="36"/>
      <c r="FK45" s="36"/>
      <c r="FL45" s="46"/>
      <c r="FM45" s="46"/>
      <c r="FN45" s="46"/>
      <c r="FO45" s="47"/>
      <c r="FP45" s="74"/>
      <c r="FQ45" s="331"/>
      <c r="FR45" s="46"/>
      <c r="FS45" s="46"/>
      <c r="FT45" s="46"/>
      <c r="FU45" s="46"/>
      <c r="FV45" s="46"/>
      <c r="FW45" s="46"/>
      <c r="FX45" s="43"/>
      <c r="FY45" s="43"/>
      <c r="FZ45" s="43"/>
      <c r="GA45" s="42"/>
      <c r="GB45" s="42"/>
      <c r="GC45" s="42"/>
      <c r="GD45" s="42"/>
      <c r="GE45" s="42"/>
      <c r="GF45" s="42"/>
      <c r="GG45" s="42"/>
      <c r="GH45" s="42"/>
      <c r="GI45" s="42"/>
      <c r="GJ45" s="344"/>
      <c r="GK45" s="344"/>
      <c r="GL45" s="72"/>
      <c r="GM45" s="65"/>
      <c r="GN45" s="36"/>
      <c r="GO45" s="36"/>
      <c r="GP45" s="36"/>
      <c r="GQ45" s="49">
        <f t="shared" si="0"/>
        <v>0</v>
      </c>
    </row>
    <row r="46" spans="1:199" ht="10.5" customHeight="1">
      <c r="A46" s="504" t="s">
        <v>55</v>
      </c>
      <c r="B46" s="504"/>
      <c r="C46" s="504"/>
      <c r="D46" s="504"/>
      <c r="E46" s="504"/>
      <c r="F46" s="504"/>
      <c r="G46" s="504"/>
      <c r="H46" s="504"/>
      <c r="I46" s="504"/>
      <c r="J46" s="504"/>
      <c r="K46" s="504"/>
      <c r="L46" s="504"/>
      <c r="M46" s="504"/>
      <c r="N46" s="504"/>
      <c r="O46" s="504"/>
      <c r="P46" s="504"/>
      <c r="Q46" s="504"/>
      <c r="R46" s="504"/>
      <c r="S46" s="504"/>
      <c r="T46" s="504"/>
      <c r="U46" s="504"/>
      <c r="V46" s="504"/>
      <c r="W46" s="504"/>
      <c r="X46" s="504"/>
      <c r="Y46" s="504"/>
      <c r="Z46" s="504"/>
      <c r="AA46" s="504"/>
      <c r="AB46" s="504"/>
      <c r="AC46" s="504"/>
      <c r="AD46" s="504"/>
      <c r="AE46" s="504"/>
      <c r="AF46" s="504"/>
      <c r="AG46" s="504"/>
      <c r="AH46" s="504"/>
      <c r="AI46" s="504"/>
      <c r="AJ46" s="504"/>
      <c r="AK46" s="504"/>
      <c r="AL46" s="504"/>
      <c r="AM46" s="504"/>
      <c r="AN46" s="504"/>
      <c r="AO46" s="504"/>
      <c r="AP46" s="504"/>
      <c r="AQ46" s="504"/>
      <c r="AR46" s="504"/>
      <c r="AS46" s="504"/>
      <c r="AT46" s="504"/>
      <c r="AU46" s="504"/>
      <c r="AV46" s="504"/>
      <c r="AW46" s="504"/>
      <c r="AX46" s="504"/>
      <c r="AY46" s="504"/>
      <c r="AZ46" s="504"/>
      <c r="BA46" s="504"/>
      <c r="BB46" s="504"/>
      <c r="BC46" s="504"/>
      <c r="BD46" s="504"/>
      <c r="BE46" s="504"/>
      <c r="BF46" s="504"/>
      <c r="BG46" s="504"/>
      <c r="BH46" s="504"/>
      <c r="BI46" s="504"/>
      <c r="BJ46" s="504"/>
      <c r="BK46" s="504"/>
      <c r="BL46" s="504"/>
      <c r="BM46" s="504"/>
      <c r="BN46" s="504"/>
      <c r="BO46" s="504"/>
      <c r="BP46" s="504"/>
      <c r="BQ46" s="504"/>
      <c r="BR46" s="504"/>
      <c r="BS46" s="504"/>
      <c r="BT46" s="504"/>
      <c r="BU46" s="504"/>
      <c r="BV46" s="504"/>
      <c r="BW46" s="504"/>
      <c r="BX46" s="452" t="s">
        <v>68</v>
      </c>
      <c r="BY46" s="453"/>
      <c r="BZ46" s="453"/>
      <c r="CA46" s="453"/>
      <c r="CB46" s="453"/>
      <c r="CC46" s="453"/>
      <c r="CD46" s="453"/>
      <c r="CE46" s="454"/>
      <c r="CF46" s="455" t="s">
        <v>69</v>
      </c>
      <c r="CG46" s="453"/>
      <c r="CH46" s="453"/>
      <c r="CI46" s="453"/>
      <c r="CJ46" s="453"/>
      <c r="CK46" s="453"/>
      <c r="CL46" s="453"/>
      <c r="CM46" s="453"/>
      <c r="CN46" s="453"/>
      <c r="CO46" s="453"/>
      <c r="CP46" s="453"/>
      <c r="CQ46" s="453"/>
      <c r="CR46" s="454"/>
      <c r="CS46" s="390"/>
      <c r="CT46" s="388"/>
      <c r="CU46" s="388"/>
      <c r="CV46" s="388"/>
      <c r="CW46" s="388"/>
      <c r="CX46" s="388"/>
      <c r="CY46" s="388"/>
      <c r="CZ46" s="388"/>
      <c r="DA46" s="388"/>
      <c r="DB46" s="388"/>
      <c r="DC46" s="388"/>
      <c r="DD46" s="388"/>
      <c r="DE46" s="389"/>
      <c r="DF46" s="380"/>
      <c r="DG46" s="605"/>
      <c r="DH46" s="605"/>
      <c r="DI46" s="605"/>
      <c r="DJ46" s="605"/>
      <c r="DK46" s="605"/>
      <c r="DL46" s="605"/>
      <c r="DM46" s="605"/>
      <c r="DN46" s="605"/>
      <c r="DO46" s="605"/>
      <c r="DP46" s="605"/>
      <c r="DQ46" s="605"/>
      <c r="DR46" s="606"/>
      <c r="DS46" s="367"/>
      <c r="DT46" s="368"/>
      <c r="DU46" s="368"/>
      <c r="DV46" s="368"/>
      <c r="DW46" s="368"/>
      <c r="DX46" s="368"/>
      <c r="DY46" s="368"/>
      <c r="DZ46" s="368"/>
      <c r="EA46" s="368"/>
      <c r="EB46" s="368"/>
      <c r="EC46" s="368"/>
      <c r="ED46" s="368"/>
      <c r="EE46" s="369"/>
      <c r="EF46" s="367"/>
      <c r="EG46" s="368"/>
      <c r="EH46" s="368"/>
      <c r="EI46" s="368"/>
      <c r="EJ46" s="368"/>
      <c r="EK46" s="368"/>
      <c r="EL46" s="368"/>
      <c r="EM46" s="368"/>
      <c r="EN46" s="368"/>
      <c r="EO46" s="368"/>
      <c r="EP46" s="368"/>
      <c r="EQ46" s="368"/>
      <c r="ER46" s="369"/>
      <c r="ES46" s="367"/>
      <c r="ET46" s="368"/>
      <c r="EU46" s="368"/>
      <c r="EV46" s="368"/>
      <c r="EW46" s="368"/>
      <c r="EX46" s="368"/>
      <c r="EY46" s="368"/>
      <c r="EZ46" s="368"/>
      <c r="FA46" s="368"/>
      <c r="FB46" s="368"/>
      <c r="FC46" s="368"/>
      <c r="FD46" s="368"/>
      <c r="FE46" s="451"/>
      <c r="FG46" s="604"/>
      <c r="FH46" s="36">
        <v>244</v>
      </c>
      <c r="FI46" s="36">
        <v>22599</v>
      </c>
      <c r="FJ46" s="36"/>
      <c r="FK46" s="36"/>
      <c r="FL46" s="46"/>
      <c r="FM46" s="46"/>
      <c r="FN46" s="46"/>
      <c r="FO46" s="47"/>
      <c r="FP46" s="74"/>
      <c r="FQ46" s="331"/>
      <c r="FR46" s="46"/>
      <c r="FS46" s="46"/>
      <c r="FT46" s="46"/>
      <c r="FU46" s="46"/>
      <c r="FV46" s="46"/>
      <c r="FW46" s="46"/>
      <c r="FX46" s="43"/>
      <c r="FY46" s="43"/>
      <c r="FZ46" s="43"/>
      <c r="GA46" s="42"/>
      <c r="GB46" s="42"/>
      <c r="GC46" s="42"/>
      <c r="GD46" s="42"/>
      <c r="GE46" s="42"/>
      <c r="GF46" s="42"/>
      <c r="GG46" s="42"/>
      <c r="GH46" s="42"/>
      <c r="GI46" s="42"/>
      <c r="GJ46" s="344"/>
      <c r="GK46" s="344"/>
      <c r="GL46" s="72"/>
      <c r="GM46" s="65"/>
      <c r="GN46" s="36"/>
      <c r="GO46" s="36"/>
      <c r="GP46" s="36"/>
      <c r="GQ46" s="49">
        <f t="shared" si="0"/>
        <v>0</v>
      </c>
    </row>
    <row r="47" spans="1:199" ht="10.5" customHeight="1">
      <c r="A47" s="384" t="s">
        <v>266</v>
      </c>
      <c r="B47" s="385"/>
      <c r="C47" s="385"/>
      <c r="D47" s="385"/>
      <c r="E47" s="385"/>
      <c r="F47" s="385"/>
      <c r="G47" s="385"/>
      <c r="H47" s="385"/>
      <c r="I47" s="385"/>
      <c r="J47" s="385"/>
      <c r="K47" s="385"/>
      <c r="L47" s="385"/>
      <c r="M47" s="385"/>
      <c r="N47" s="385"/>
      <c r="O47" s="385"/>
      <c r="P47" s="385"/>
      <c r="Q47" s="385"/>
      <c r="R47" s="385"/>
      <c r="S47" s="385"/>
      <c r="T47" s="385"/>
      <c r="U47" s="385"/>
      <c r="V47" s="385"/>
      <c r="W47" s="385"/>
      <c r="X47" s="385"/>
      <c r="Y47" s="385"/>
      <c r="Z47" s="385"/>
      <c r="AA47" s="385"/>
      <c r="AB47" s="385"/>
      <c r="AC47" s="385"/>
      <c r="AD47" s="385"/>
      <c r="AE47" s="385"/>
      <c r="AF47" s="385"/>
      <c r="AG47" s="385"/>
      <c r="AH47" s="385"/>
      <c r="AI47" s="385"/>
      <c r="AJ47" s="385"/>
      <c r="AK47" s="385"/>
      <c r="AL47" s="385"/>
      <c r="AM47" s="385"/>
      <c r="AN47" s="385"/>
      <c r="AO47" s="385"/>
      <c r="AP47" s="385"/>
      <c r="AQ47" s="385"/>
      <c r="AR47" s="385"/>
      <c r="AS47" s="385"/>
      <c r="AT47" s="385"/>
      <c r="AU47" s="385"/>
      <c r="AV47" s="385"/>
      <c r="AW47" s="385"/>
      <c r="AX47" s="385"/>
      <c r="AY47" s="385"/>
      <c r="AZ47" s="385"/>
      <c r="BA47" s="385"/>
      <c r="BB47" s="385"/>
      <c r="BC47" s="385"/>
      <c r="BD47" s="385"/>
      <c r="BE47" s="385"/>
      <c r="BF47" s="385"/>
      <c r="BG47" s="385"/>
      <c r="BH47" s="385"/>
      <c r="BI47" s="385"/>
      <c r="BJ47" s="385"/>
      <c r="BK47" s="385"/>
      <c r="BL47" s="385"/>
      <c r="BM47" s="385"/>
      <c r="BN47" s="385"/>
      <c r="BO47" s="385"/>
      <c r="BP47" s="385"/>
      <c r="BQ47" s="385"/>
      <c r="BR47" s="385"/>
      <c r="BS47" s="385"/>
      <c r="BT47" s="385"/>
      <c r="BU47" s="385"/>
      <c r="BV47" s="385"/>
      <c r="BW47" s="386"/>
      <c r="BX47" s="508"/>
      <c r="BY47" s="509"/>
      <c r="BZ47" s="509"/>
      <c r="CA47" s="509"/>
      <c r="CB47" s="509"/>
      <c r="CC47" s="509"/>
      <c r="CD47" s="509"/>
      <c r="CE47" s="510"/>
      <c r="CF47" s="511"/>
      <c r="CG47" s="509"/>
      <c r="CH47" s="509"/>
      <c r="CI47" s="509"/>
      <c r="CJ47" s="509"/>
      <c r="CK47" s="509"/>
      <c r="CL47" s="509"/>
      <c r="CM47" s="509"/>
      <c r="CN47" s="509"/>
      <c r="CO47" s="509"/>
      <c r="CP47" s="509"/>
      <c r="CQ47" s="509"/>
      <c r="CR47" s="510"/>
      <c r="CS47" s="390" t="s">
        <v>269</v>
      </c>
      <c r="CT47" s="388"/>
      <c r="CU47" s="388"/>
      <c r="CV47" s="388"/>
      <c r="CW47" s="388"/>
      <c r="CX47" s="388"/>
      <c r="CY47" s="388"/>
      <c r="CZ47" s="388"/>
      <c r="DA47" s="388"/>
      <c r="DB47" s="388"/>
      <c r="DC47" s="388"/>
      <c r="DD47" s="388"/>
      <c r="DE47" s="389"/>
      <c r="DF47" s="391">
        <f>FI127</f>
        <v>2874398.0500000003</v>
      </c>
      <c r="DG47" s="607"/>
      <c r="DH47" s="607"/>
      <c r="DI47" s="607"/>
      <c r="DJ47" s="607"/>
      <c r="DK47" s="607"/>
      <c r="DL47" s="607"/>
      <c r="DM47" s="607"/>
      <c r="DN47" s="607"/>
      <c r="DO47" s="607"/>
      <c r="DP47" s="607"/>
      <c r="DQ47" s="607"/>
      <c r="DR47" s="608"/>
      <c r="DS47" s="366">
        <f>454400+453300+1078100</f>
        <v>1985800</v>
      </c>
      <c r="DT47" s="366"/>
      <c r="DU47" s="366"/>
      <c r="DV47" s="366"/>
      <c r="DW47" s="366"/>
      <c r="DX47" s="366"/>
      <c r="DY47" s="366"/>
      <c r="DZ47" s="366"/>
      <c r="EA47" s="366"/>
      <c r="EB47" s="366"/>
      <c r="EC47" s="366"/>
      <c r="ED47" s="366"/>
      <c r="EE47" s="366"/>
      <c r="EF47" s="366">
        <f>454400+453300+1078100</f>
        <v>1985800</v>
      </c>
      <c r="EG47" s="366"/>
      <c r="EH47" s="366"/>
      <c r="EI47" s="366"/>
      <c r="EJ47" s="366"/>
      <c r="EK47" s="366"/>
      <c r="EL47" s="366"/>
      <c r="EM47" s="366"/>
      <c r="EN47" s="366"/>
      <c r="EO47" s="366"/>
      <c r="EP47" s="366"/>
      <c r="EQ47" s="366"/>
      <c r="ER47" s="366"/>
      <c r="ES47" s="505"/>
      <c r="ET47" s="506"/>
      <c r="EU47" s="506"/>
      <c r="EV47" s="506"/>
      <c r="EW47" s="506"/>
      <c r="EX47" s="506"/>
      <c r="EY47" s="506"/>
      <c r="EZ47" s="506"/>
      <c r="FA47" s="506"/>
      <c r="FB47" s="506"/>
      <c r="FC47" s="506"/>
      <c r="FD47" s="506"/>
      <c r="FE47" s="507"/>
      <c r="FG47" s="604"/>
      <c r="FH47" s="36">
        <v>244</v>
      </c>
      <c r="FI47" s="36">
        <v>22601</v>
      </c>
      <c r="FJ47" s="36"/>
      <c r="FK47" s="36"/>
      <c r="FL47" s="46"/>
      <c r="FM47" s="46"/>
      <c r="FN47" s="46"/>
      <c r="FO47" s="47"/>
      <c r="FP47" s="74"/>
      <c r="FQ47" s="331"/>
      <c r="FR47" s="46"/>
      <c r="FS47" s="46"/>
      <c r="FT47" s="46"/>
      <c r="FU47" s="46"/>
      <c r="FV47" s="46"/>
      <c r="FW47" s="46"/>
      <c r="FX47" s="43"/>
      <c r="FY47" s="43"/>
      <c r="FZ47" s="43"/>
      <c r="GA47" s="42"/>
      <c r="GB47" s="42"/>
      <c r="GC47" s="42"/>
      <c r="GD47" s="42"/>
      <c r="GE47" s="42"/>
      <c r="GF47" s="42"/>
      <c r="GG47" s="42"/>
      <c r="GH47" s="42"/>
      <c r="GI47" s="42"/>
      <c r="GJ47" s="344"/>
      <c r="GK47" s="344"/>
      <c r="GL47" s="72"/>
      <c r="GM47" s="65"/>
      <c r="GN47" s="36"/>
      <c r="GO47" s="36"/>
      <c r="GP47" s="36"/>
      <c r="GQ47" s="49">
        <f t="shared" si="0"/>
        <v>0</v>
      </c>
    </row>
    <row r="48" spans="1:199" ht="10.5" customHeight="1">
      <c r="A48" s="384" t="s">
        <v>74</v>
      </c>
      <c r="B48" s="385"/>
      <c r="C48" s="385"/>
      <c r="D48" s="385"/>
      <c r="E48" s="385"/>
      <c r="F48" s="385"/>
      <c r="G48" s="385"/>
      <c r="H48" s="385"/>
      <c r="I48" s="385"/>
      <c r="J48" s="385"/>
      <c r="K48" s="385"/>
      <c r="L48" s="385"/>
      <c r="M48" s="385"/>
      <c r="N48" s="385"/>
      <c r="O48" s="385"/>
      <c r="P48" s="385"/>
      <c r="Q48" s="385"/>
      <c r="R48" s="385"/>
      <c r="S48" s="385"/>
      <c r="T48" s="385"/>
      <c r="U48" s="385"/>
      <c r="V48" s="385"/>
      <c r="W48" s="385"/>
      <c r="X48" s="385"/>
      <c r="Y48" s="385"/>
      <c r="Z48" s="385"/>
      <c r="AA48" s="385"/>
      <c r="AB48" s="385"/>
      <c r="AC48" s="385"/>
      <c r="AD48" s="385"/>
      <c r="AE48" s="385"/>
      <c r="AF48" s="385"/>
      <c r="AG48" s="385"/>
      <c r="AH48" s="385"/>
      <c r="AI48" s="385"/>
      <c r="AJ48" s="385"/>
      <c r="AK48" s="385"/>
      <c r="AL48" s="385"/>
      <c r="AM48" s="385"/>
      <c r="AN48" s="385"/>
      <c r="AO48" s="385"/>
      <c r="AP48" s="385"/>
      <c r="AQ48" s="385"/>
      <c r="AR48" s="385"/>
      <c r="AS48" s="385"/>
      <c r="AT48" s="385"/>
      <c r="AU48" s="385"/>
      <c r="AV48" s="385"/>
      <c r="AW48" s="385"/>
      <c r="AX48" s="385"/>
      <c r="AY48" s="385"/>
      <c r="AZ48" s="385"/>
      <c r="BA48" s="385"/>
      <c r="BB48" s="385"/>
      <c r="BC48" s="385"/>
      <c r="BD48" s="385"/>
      <c r="BE48" s="385"/>
      <c r="BF48" s="385"/>
      <c r="BG48" s="385"/>
      <c r="BH48" s="385"/>
      <c r="BI48" s="385"/>
      <c r="BJ48" s="385"/>
      <c r="BK48" s="385"/>
      <c r="BL48" s="385"/>
      <c r="BM48" s="385"/>
      <c r="BN48" s="385"/>
      <c r="BO48" s="385"/>
      <c r="BP48" s="385"/>
      <c r="BQ48" s="385"/>
      <c r="BR48" s="385"/>
      <c r="BS48" s="385"/>
      <c r="BT48" s="385"/>
      <c r="BU48" s="385"/>
      <c r="BV48" s="385"/>
      <c r="BW48" s="386"/>
      <c r="BX48" s="508"/>
      <c r="BY48" s="509"/>
      <c r="BZ48" s="509"/>
      <c r="CA48" s="509"/>
      <c r="CB48" s="509"/>
      <c r="CC48" s="509"/>
      <c r="CD48" s="509"/>
      <c r="CE48" s="510"/>
      <c r="CF48" s="511"/>
      <c r="CG48" s="509"/>
      <c r="CH48" s="509"/>
      <c r="CI48" s="509"/>
      <c r="CJ48" s="509"/>
      <c r="CK48" s="509"/>
      <c r="CL48" s="509"/>
      <c r="CM48" s="509"/>
      <c r="CN48" s="509"/>
      <c r="CO48" s="509"/>
      <c r="CP48" s="509"/>
      <c r="CQ48" s="509"/>
      <c r="CR48" s="510"/>
      <c r="CS48" s="390" t="s">
        <v>310</v>
      </c>
      <c r="CT48" s="388"/>
      <c r="CU48" s="388"/>
      <c r="CV48" s="388"/>
      <c r="CW48" s="388"/>
      <c r="CX48" s="388"/>
      <c r="CY48" s="388"/>
      <c r="CZ48" s="388"/>
      <c r="DA48" s="388"/>
      <c r="DB48" s="388"/>
      <c r="DC48" s="388"/>
      <c r="DD48" s="388"/>
      <c r="DE48" s="389"/>
      <c r="DF48" s="380"/>
      <c r="DG48" s="605"/>
      <c r="DH48" s="605"/>
      <c r="DI48" s="605"/>
      <c r="DJ48" s="605"/>
      <c r="DK48" s="605"/>
      <c r="DL48" s="605"/>
      <c r="DM48" s="605"/>
      <c r="DN48" s="605"/>
      <c r="DO48" s="605"/>
      <c r="DP48" s="605"/>
      <c r="DQ48" s="605"/>
      <c r="DR48" s="606"/>
      <c r="DS48" s="370"/>
      <c r="DT48" s="370"/>
      <c r="DU48" s="370"/>
      <c r="DV48" s="370"/>
      <c r="DW48" s="370"/>
      <c r="DX48" s="370"/>
      <c r="DY48" s="370"/>
      <c r="DZ48" s="370"/>
      <c r="EA48" s="370"/>
      <c r="EB48" s="370"/>
      <c r="EC48" s="370"/>
      <c r="ED48" s="370"/>
      <c r="EE48" s="370"/>
      <c r="EF48" s="370"/>
      <c r="EG48" s="370"/>
      <c r="EH48" s="370"/>
      <c r="EI48" s="370"/>
      <c r="EJ48" s="370"/>
      <c r="EK48" s="370"/>
      <c r="EL48" s="370"/>
      <c r="EM48" s="370"/>
      <c r="EN48" s="370"/>
      <c r="EO48" s="370"/>
      <c r="EP48" s="370"/>
      <c r="EQ48" s="370"/>
      <c r="ER48" s="370"/>
      <c r="ES48" s="505"/>
      <c r="ET48" s="506"/>
      <c r="EU48" s="506"/>
      <c r="EV48" s="506"/>
      <c r="EW48" s="506"/>
      <c r="EX48" s="506"/>
      <c r="EY48" s="506"/>
      <c r="EZ48" s="506"/>
      <c r="FA48" s="506"/>
      <c r="FB48" s="506"/>
      <c r="FC48" s="506"/>
      <c r="FD48" s="506"/>
      <c r="FE48" s="507"/>
      <c r="FG48" s="604"/>
      <c r="FH48" s="36">
        <v>244</v>
      </c>
      <c r="FI48" s="36">
        <v>22603</v>
      </c>
      <c r="FJ48" s="36"/>
      <c r="FK48" s="36"/>
      <c r="FL48" s="46"/>
      <c r="FM48" s="46"/>
      <c r="FN48" s="46">
        <v>2900</v>
      </c>
      <c r="FO48" s="47"/>
      <c r="FP48" s="74"/>
      <c r="FQ48" s="331"/>
      <c r="FR48" s="46"/>
      <c r="FS48" s="46"/>
      <c r="FT48" s="46"/>
      <c r="FU48" s="46"/>
      <c r="FV48" s="46"/>
      <c r="FW48" s="46"/>
      <c r="FX48" s="43"/>
      <c r="FY48" s="43"/>
      <c r="FZ48" s="43"/>
      <c r="GA48" s="42"/>
      <c r="GB48" s="42"/>
      <c r="GC48" s="42"/>
      <c r="GD48" s="42"/>
      <c r="GE48" s="42"/>
      <c r="GF48" s="42"/>
      <c r="GG48" s="42"/>
      <c r="GH48" s="42"/>
      <c r="GI48" s="42"/>
      <c r="GJ48" s="344"/>
      <c r="GK48" s="344"/>
      <c r="GL48" s="72"/>
      <c r="GM48" s="65"/>
      <c r="GN48" s="36"/>
      <c r="GO48" s="36"/>
      <c r="GP48" s="36"/>
      <c r="GQ48" s="49">
        <f t="shared" si="0"/>
        <v>2900</v>
      </c>
    </row>
    <row r="49" spans="1:199" ht="25.5" customHeight="1">
      <c r="A49" s="384" t="s">
        <v>267</v>
      </c>
      <c r="B49" s="385"/>
      <c r="C49" s="385"/>
      <c r="D49" s="385"/>
      <c r="E49" s="385"/>
      <c r="F49" s="385"/>
      <c r="G49" s="385"/>
      <c r="H49" s="385"/>
      <c r="I49" s="385"/>
      <c r="J49" s="385"/>
      <c r="K49" s="385"/>
      <c r="L49" s="385"/>
      <c r="M49" s="385"/>
      <c r="N49" s="385"/>
      <c r="O49" s="385"/>
      <c r="P49" s="385"/>
      <c r="Q49" s="385"/>
      <c r="R49" s="385"/>
      <c r="S49" s="385"/>
      <c r="T49" s="385"/>
      <c r="U49" s="385"/>
      <c r="V49" s="385"/>
      <c r="W49" s="385"/>
      <c r="X49" s="385"/>
      <c r="Y49" s="385"/>
      <c r="Z49" s="385"/>
      <c r="AA49" s="385"/>
      <c r="AB49" s="385"/>
      <c r="AC49" s="385"/>
      <c r="AD49" s="385"/>
      <c r="AE49" s="385"/>
      <c r="AF49" s="385"/>
      <c r="AG49" s="385"/>
      <c r="AH49" s="385"/>
      <c r="AI49" s="385"/>
      <c r="AJ49" s="385"/>
      <c r="AK49" s="385"/>
      <c r="AL49" s="385"/>
      <c r="AM49" s="385"/>
      <c r="AN49" s="385"/>
      <c r="AO49" s="385"/>
      <c r="AP49" s="385"/>
      <c r="AQ49" s="385"/>
      <c r="AR49" s="385"/>
      <c r="AS49" s="385"/>
      <c r="AT49" s="385"/>
      <c r="AU49" s="385"/>
      <c r="AV49" s="385"/>
      <c r="AW49" s="385"/>
      <c r="AX49" s="385"/>
      <c r="AY49" s="385"/>
      <c r="AZ49" s="385"/>
      <c r="BA49" s="385"/>
      <c r="BB49" s="385"/>
      <c r="BC49" s="385"/>
      <c r="BD49" s="385"/>
      <c r="BE49" s="385"/>
      <c r="BF49" s="385"/>
      <c r="BG49" s="385"/>
      <c r="BH49" s="385"/>
      <c r="BI49" s="385"/>
      <c r="BJ49" s="385"/>
      <c r="BK49" s="385"/>
      <c r="BL49" s="385"/>
      <c r="BM49" s="385"/>
      <c r="BN49" s="385"/>
      <c r="BO49" s="385"/>
      <c r="BP49" s="385"/>
      <c r="BQ49" s="385"/>
      <c r="BR49" s="385"/>
      <c r="BS49" s="385"/>
      <c r="BT49" s="385"/>
      <c r="BU49" s="385"/>
      <c r="BV49" s="385"/>
      <c r="BW49" s="386"/>
      <c r="BX49" s="413"/>
      <c r="BY49" s="414"/>
      <c r="BZ49" s="414"/>
      <c r="CA49" s="414"/>
      <c r="CB49" s="414"/>
      <c r="CC49" s="414"/>
      <c r="CD49" s="414"/>
      <c r="CE49" s="415"/>
      <c r="CF49" s="416"/>
      <c r="CG49" s="414"/>
      <c r="CH49" s="414"/>
      <c r="CI49" s="414"/>
      <c r="CJ49" s="414"/>
      <c r="CK49" s="414"/>
      <c r="CL49" s="414"/>
      <c r="CM49" s="414"/>
      <c r="CN49" s="414"/>
      <c r="CO49" s="414"/>
      <c r="CP49" s="414"/>
      <c r="CQ49" s="414"/>
      <c r="CR49" s="415"/>
      <c r="CS49" s="390" t="s">
        <v>311</v>
      </c>
      <c r="CT49" s="388"/>
      <c r="CU49" s="388"/>
      <c r="CV49" s="388"/>
      <c r="CW49" s="388"/>
      <c r="CX49" s="388"/>
      <c r="CY49" s="388"/>
      <c r="CZ49" s="388"/>
      <c r="DA49" s="388"/>
      <c r="DB49" s="388"/>
      <c r="DC49" s="388"/>
      <c r="DD49" s="388"/>
      <c r="DE49" s="389"/>
      <c r="DF49" s="380"/>
      <c r="DG49" s="605"/>
      <c r="DH49" s="605"/>
      <c r="DI49" s="605"/>
      <c r="DJ49" s="605"/>
      <c r="DK49" s="605"/>
      <c r="DL49" s="605"/>
      <c r="DM49" s="605"/>
      <c r="DN49" s="605"/>
      <c r="DO49" s="605"/>
      <c r="DP49" s="605"/>
      <c r="DQ49" s="605"/>
      <c r="DR49" s="606"/>
      <c r="DS49" s="371"/>
      <c r="DT49" s="372"/>
      <c r="DU49" s="372"/>
      <c r="DV49" s="372"/>
      <c r="DW49" s="372"/>
      <c r="DX49" s="372"/>
      <c r="DY49" s="372"/>
      <c r="DZ49" s="372"/>
      <c r="EA49" s="372"/>
      <c r="EB49" s="372"/>
      <c r="EC49" s="372"/>
      <c r="ED49" s="372"/>
      <c r="EE49" s="373"/>
      <c r="EF49" s="374"/>
      <c r="EG49" s="372"/>
      <c r="EH49" s="372"/>
      <c r="EI49" s="372"/>
      <c r="EJ49" s="372"/>
      <c r="EK49" s="372"/>
      <c r="EL49" s="372"/>
      <c r="EM49" s="372"/>
      <c r="EN49" s="372"/>
      <c r="EO49" s="372"/>
      <c r="EP49" s="372"/>
      <c r="EQ49" s="372"/>
      <c r="ER49" s="373"/>
      <c r="ES49" s="374"/>
      <c r="ET49" s="372"/>
      <c r="EU49" s="372"/>
      <c r="EV49" s="372"/>
      <c r="EW49" s="372"/>
      <c r="EX49" s="372"/>
      <c r="EY49" s="372"/>
      <c r="EZ49" s="372"/>
      <c r="FA49" s="372"/>
      <c r="FB49" s="372"/>
      <c r="FC49" s="372"/>
      <c r="FD49" s="372"/>
      <c r="FE49" s="424"/>
      <c r="FG49" s="604"/>
      <c r="FH49" s="36">
        <v>112</v>
      </c>
      <c r="FI49" s="36">
        <v>22604</v>
      </c>
      <c r="FJ49" s="36"/>
      <c r="FK49" s="36"/>
      <c r="FL49" s="46"/>
      <c r="FM49" s="55">
        <v>3311.9</v>
      </c>
      <c r="FN49" s="46"/>
      <c r="FO49" s="47"/>
      <c r="FP49" s="74"/>
      <c r="FQ49" s="331"/>
      <c r="FR49" s="46"/>
      <c r="FS49" s="46"/>
      <c r="FT49" s="46"/>
      <c r="FU49" s="46"/>
      <c r="FV49" s="46"/>
      <c r="FW49" s="46"/>
      <c r="FX49" s="43"/>
      <c r="FY49" s="43"/>
      <c r="FZ49" s="43"/>
      <c r="GA49" s="42"/>
      <c r="GB49" s="42"/>
      <c r="GC49" s="42"/>
      <c r="GD49" s="42"/>
      <c r="GE49" s="42"/>
      <c r="GF49" s="42"/>
      <c r="GG49" s="42"/>
      <c r="GH49" s="42"/>
      <c r="GI49" s="42"/>
      <c r="GJ49" s="344"/>
      <c r="GK49" s="344"/>
      <c r="GL49" s="72"/>
      <c r="GM49" s="65"/>
      <c r="GN49" s="36"/>
      <c r="GO49" s="36"/>
      <c r="GP49" s="36"/>
      <c r="GQ49" s="49">
        <f t="shared" si="0"/>
        <v>3311.9</v>
      </c>
    </row>
    <row r="50" spans="1:199" ht="10.5" customHeight="1">
      <c r="A50" s="501" t="s">
        <v>70</v>
      </c>
      <c r="B50" s="502"/>
      <c r="C50" s="502"/>
      <c r="D50" s="502"/>
      <c r="E50" s="502"/>
      <c r="F50" s="502"/>
      <c r="G50" s="502"/>
      <c r="H50" s="502"/>
      <c r="I50" s="502"/>
      <c r="J50" s="502"/>
      <c r="K50" s="502"/>
      <c r="L50" s="502"/>
      <c r="M50" s="502"/>
      <c r="N50" s="502"/>
      <c r="O50" s="502"/>
      <c r="P50" s="502"/>
      <c r="Q50" s="502"/>
      <c r="R50" s="502"/>
      <c r="S50" s="502"/>
      <c r="T50" s="502"/>
      <c r="U50" s="502"/>
      <c r="V50" s="502"/>
      <c r="W50" s="502"/>
      <c r="X50" s="502"/>
      <c r="Y50" s="502"/>
      <c r="Z50" s="502"/>
      <c r="AA50" s="502"/>
      <c r="AB50" s="502"/>
      <c r="AC50" s="502"/>
      <c r="AD50" s="502"/>
      <c r="AE50" s="502"/>
      <c r="AF50" s="502"/>
      <c r="AG50" s="502"/>
      <c r="AH50" s="502"/>
      <c r="AI50" s="502"/>
      <c r="AJ50" s="502"/>
      <c r="AK50" s="502"/>
      <c r="AL50" s="502"/>
      <c r="AM50" s="502"/>
      <c r="AN50" s="502"/>
      <c r="AO50" s="502"/>
      <c r="AP50" s="502"/>
      <c r="AQ50" s="502"/>
      <c r="AR50" s="502"/>
      <c r="AS50" s="502"/>
      <c r="AT50" s="502"/>
      <c r="AU50" s="502"/>
      <c r="AV50" s="502"/>
      <c r="AW50" s="502"/>
      <c r="AX50" s="502"/>
      <c r="AY50" s="502"/>
      <c r="AZ50" s="502"/>
      <c r="BA50" s="502"/>
      <c r="BB50" s="502"/>
      <c r="BC50" s="502"/>
      <c r="BD50" s="502"/>
      <c r="BE50" s="502"/>
      <c r="BF50" s="502"/>
      <c r="BG50" s="502"/>
      <c r="BH50" s="502"/>
      <c r="BI50" s="502"/>
      <c r="BJ50" s="502"/>
      <c r="BK50" s="502"/>
      <c r="BL50" s="502"/>
      <c r="BM50" s="502"/>
      <c r="BN50" s="502"/>
      <c r="BO50" s="502"/>
      <c r="BP50" s="502"/>
      <c r="BQ50" s="502"/>
      <c r="BR50" s="502"/>
      <c r="BS50" s="502"/>
      <c r="BT50" s="502"/>
      <c r="BU50" s="502"/>
      <c r="BV50" s="502"/>
      <c r="BW50" s="503"/>
      <c r="BX50" s="461" t="s">
        <v>71</v>
      </c>
      <c r="BY50" s="462"/>
      <c r="BZ50" s="462"/>
      <c r="CA50" s="462"/>
      <c r="CB50" s="462"/>
      <c r="CC50" s="462"/>
      <c r="CD50" s="462"/>
      <c r="CE50" s="463"/>
      <c r="CF50" s="464" t="s">
        <v>72</v>
      </c>
      <c r="CG50" s="462"/>
      <c r="CH50" s="462"/>
      <c r="CI50" s="462"/>
      <c r="CJ50" s="462"/>
      <c r="CK50" s="462"/>
      <c r="CL50" s="462"/>
      <c r="CM50" s="462"/>
      <c r="CN50" s="462"/>
      <c r="CO50" s="462"/>
      <c r="CP50" s="462"/>
      <c r="CQ50" s="462"/>
      <c r="CR50" s="463"/>
      <c r="CS50" s="464"/>
      <c r="CT50" s="462"/>
      <c r="CU50" s="462"/>
      <c r="CV50" s="462"/>
      <c r="CW50" s="462"/>
      <c r="CX50" s="462"/>
      <c r="CY50" s="462"/>
      <c r="CZ50" s="462"/>
      <c r="DA50" s="462"/>
      <c r="DB50" s="462"/>
      <c r="DC50" s="462"/>
      <c r="DD50" s="462"/>
      <c r="DE50" s="463"/>
      <c r="DF50" s="465"/>
      <c r="DG50" s="466"/>
      <c r="DH50" s="466"/>
      <c r="DI50" s="466"/>
      <c r="DJ50" s="466"/>
      <c r="DK50" s="466"/>
      <c r="DL50" s="466"/>
      <c r="DM50" s="466"/>
      <c r="DN50" s="466"/>
      <c r="DO50" s="466"/>
      <c r="DP50" s="466"/>
      <c r="DQ50" s="466"/>
      <c r="DR50" s="467"/>
      <c r="DS50" s="456"/>
      <c r="DT50" s="457"/>
      <c r="DU50" s="457"/>
      <c r="DV50" s="457"/>
      <c r="DW50" s="457"/>
      <c r="DX50" s="457"/>
      <c r="DY50" s="457"/>
      <c r="DZ50" s="457"/>
      <c r="EA50" s="457"/>
      <c r="EB50" s="457"/>
      <c r="EC50" s="457"/>
      <c r="ED50" s="457"/>
      <c r="EE50" s="500"/>
      <c r="EF50" s="456"/>
      <c r="EG50" s="457"/>
      <c r="EH50" s="457"/>
      <c r="EI50" s="457"/>
      <c r="EJ50" s="457"/>
      <c r="EK50" s="457"/>
      <c r="EL50" s="457"/>
      <c r="EM50" s="457"/>
      <c r="EN50" s="457"/>
      <c r="EO50" s="457"/>
      <c r="EP50" s="457"/>
      <c r="EQ50" s="457"/>
      <c r="ER50" s="500"/>
      <c r="ES50" s="456"/>
      <c r="ET50" s="457"/>
      <c r="EU50" s="457"/>
      <c r="EV50" s="457"/>
      <c r="EW50" s="457"/>
      <c r="EX50" s="457"/>
      <c r="EY50" s="457"/>
      <c r="EZ50" s="457"/>
      <c r="FA50" s="457"/>
      <c r="FB50" s="457"/>
      <c r="FC50" s="457"/>
      <c r="FD50" s="457"/>
      <c r="FE50" s="458"/>
      <c r="FG50" s="604"/>
      <c r="FH50" s="36">
        <v>244</v>
      </c>
      <c r="FI50" s="36">
        <v>22605</v>
      </c>
      <c r="FJ50" s="36"/>
      <c r="FK50" s="36"/>
      <c r="FL50" s="46"/>
      <c r="FM50" s="46">
        <v>1</v>
      </c>
      <c r="FN50" s="46"/>
      <c r="FO50" s="47"/>
      <c r="FP50" s="74"/>
      <c r="FQ50" s="331"/>
      <c r="FR50" s="46"/>
      <c r="FS50" s="46"/>
      <c r="FT50" s="46"/>
      <c r="FU50" s="46"/>
      <c r="FV50" s="46"/>
      <c r="FW50" s="46"/>
      <c r="FX50" s="43"/>
      <c r="FY50" s="43"/>
      <c r="FZ50" s="43"/>
      <c r="GA50" s="42"/>
      <c r="GB50" s="42"/>
      <c r="GC50" s="42"/>
      <c r="GD50" s="42"/>
      <c r="GE50" s="42"/>
      <c r="GF50" s="42"/>
      <c r="GG50" s="42"/>
      <c r="GH50" s="42"/>
      <c r="GI50" s="42"/>
      <c r="GJ50" s="344"/>
      <c r="GK50" s="344"/>
      <c r="GL50" s="72"/>
      <c r="GM50" s="65"/>
      <c r="GN50" s="36"/>
      <c r="GO50" s="36"/>
      <c r="GP50" s="36"/>
      <c r="GQ50" s="23">
        <f t="shared" si="0"/>
        <v>1</v>
      </c>
    </row>
    <row r="51" spans="1:199" ht="10.5" customHeight="1">
      <c r="A51" s="504" t="s">
        <v>55</v>
      </c>
      <c r="B51" s="504"/>
      <c r="C51" s="504"/>
      <c r="D51" s="504"/>
      <c r="E51" s="504"/>
      <c r="F51" s="504"/>
      <c r="G51" s="504"/>
      <c r="H51" s="504"/>
      <c r="I51" s="504"/>
      <c r="J51" s="504"/>
      <c r="K51" s="504"/>
      <c r="L51" s="504"/>
      <c r="M51" s="504"/>
      <c r="N51" s="504"/>
      <c r="O51" s="504"/>
      <c r="P51" s="504"/>
      <c r="Q51" s="504"/>
      <c r="R51" s="504"/>
      <c r="S51" s="504"/>
      <c r="T51" s="504"/>
      <c r="U51" s="504"/>
      <c r="V51" s="504"/>
      <c r="W51" s="504"/>
      <c r="X51" s="504"/>
      <c r="Y51" s="504"/>
      <c r="Z51" s="504"/>
      <c r="AA51" s="504"/>
      <c r="AB51" s="504"/>
      <c r="AC51" s="504"/>
      <c r="AD51" s="504"/>
      <c r="AE51" s="504"/>
      <c r="AF51" s="504"/>
      <c r="AG51" s="504"/>
      <c r="AH51" s="504"/>
      <c r="AI51" s="504"/>
      <c r="AJ51" s="504"/>
      <c r="AK51" s="504"/>
      <c r="AL51" s="504"/>
      <c r="AM51" s="504"/>
      <c r="AN51" s="504"/>
      <c r="AO51" s="504"/>
      <c r="AP51" s="504"/>
      <c r="AQ51" s="504"/>
      <c r="AR51" s="504"/>
      <c r="AS51" s="504"/>
      <c r="AT51" s="504"/>
      <c r="AU51" s="504"/>
      <c r="AV51" s="504"/>
      <c r="AW51" s="504"/>
      <c r="AX51" s="504"/>
      <c r="AY51" s="504"/>
      <c r="AZ51" s="504"/>
      <c r="BA51" s="504"/>
      <c r="BB51" s="504"/>
      <c r="BC51" s="504"/>
      <c r="BD51" s="504"/>
      <c r="BE51" s="504"/>
      <c r="BF51" s="504"/>
      <c r="BG51" s="504"/>
      <c r="BH51" s="504"/>
      <c r="BI51" s="504"/>
      <c r="BJ51" s="504"/>
      <c r="BK51" s="504"/>
      <c r="BL51" s="504"/>
      <c r="BM51" s="504"/>
      <c r="BN51" s="504"/>
      <c r="BO51" s="504"/>
      <c r="BP51" s="504"/>
      <c r="BQ51" s="504"/>
      <c r="BR51" s="504"/>
      <c r="BS51" s="504"/>
      <c r="BT51" s="504"/>
      <c r="BU51" s="504"/>
      <c r="BV51" s="504"/>
      <c r="BW51" s="504"/>
      <c r="BX51" s="452" t="s">
        <v>73</v>
      </c>
      <c r="BY51" s="453"/>
      <c r="BZ51" s="453"/>
      <c r="CA51" s="453"/>
      <c r="CB51" s="453"/>
      <c r="CC51" s="453"/>
      <c r="CD51" s="453"/>
      <c r="CE51" s="454"/>
      <c r="CF51" s="455" t="s">
        <v>72</v>
      </c>
      <c r="CG51" s="453"/>
      <c r="CH51" s="453"/>
      <c r="CI51" s="453"/>
      <c r="CJ51" s="453"/>
      <c r="CK51" s="453"/>
      <c r="CL51" s="453"/>
      <c r="CM51" s="453"/>
      <c r="CN51" s="453"/>
      <c r="CO51" s="453"/>
      <c r="CP51" s="453"/>
      <c r="CQ51" s="453"/>
      <c r="CR51" s="454"/>
      <c r="CS51" s="455" t="s">
        <v>313</v>
      </c>
      <c r="CT51" s="453"/>
      <c r="CU51" s="453"/>
      <c r="CV51" s="453"/>
      <c r="CW51" s="453"/>
      <c r="CX51" s="453"/>
      <c r="CY51" s="453"/>
      <c r="CZ51" s="453"/>
      <c r="DA51" s="453"/>
      <c r="DB51" s="453"/>
      <c r="DC51" s="453"/>
      <c r="DD51" s="453"/>
      <c r="DE51" s="454"/>
      <c r="DF51" s="448"/>
      <c r="DG51" s="449"/>
      <c r="DH51" s="449"/>
      <c r="DI51" s="449"/>
      <c r="DJ51" s="449"/>
      <c r="DK51" s="449"/>
      <c r="DL51" s="449"/>
      <c r="DM51" s="449"/>
      <c r="DN51" s="449"/>
      <c r="DO51" s="449"/>
      <c r="DP51" s="449"/>
      <c r="DQ51" s="449"/>
      <c r="DR51" s="450"/>
      <c r="DS51" s="367"/>
      <c r="DT51" s="368"/>
      <c r="DU51" s="368"/>
      <c r="DV51" s="368"/>
      <c r="DW51" s="368"/>
      <c r="DX51" s="368"/>
      <c r="DY51" s="368"/>
      <c r="DZ51" s="368"/>
      <c r="EA51" s="368"/>
      <c r="EB51" s="368"/>
      <c r="EC51" s="368"/>
      <c r="ED51" s="368"/>
      <c r="EE51" s="369"/>
      <c r="EF51" s="367"/>
      <c r="EG51" s="368"/>
      <c r="EH51" s="368"/>
      <c r="EI51" s="368"/>
      <c r="EJ51" s="368"/>
      <c r="EK51" s="368"/>
      <c r="EL51" s="368"/>
      <c r="EM51" s="368"/>
      <c r="EN51" s="368"/>
      <c r="EO51" s="368"/>
      <c r="EP51" s="368"/>
      <c r="EQ51" s="368"/>
      <c r="ER51" s="369"/>
      <c r="ES51" s="367"/>
      <c r="ET51" s="368"/>
      <c r="EU51" s="368"/>
      <c r="EV51" s="368"/>
      <c r="EW51" s="368"/>
      <c r="EX51" s="368"/>
      <c r="EY51" s="368"/>
      <c r="EZ51" s="368"/>
      <c r="FA51" s="368"/>
      <c r="FB51" s="368"/>
      <c r="FC51" s="368"/>
      <c r="FD51" s="368"/>
      <c r="FE51" s="451"/>
      <c r="FG51" s="604"/>
      <c r="FH51" s="36">
        <v>113</v>
      </c>
      <c r="FI51" s="36">
        <v>22699</v>
      </c>
      <c r="FJ51" s="36"/>
      <c r="FK51" s="36"/>
      <c r="FL51" s="46"/>
      <c r="FM51" s="46"/>
      <c r="FN51" s="46"/>
      <c r="FO51" s="47"/>
      <c r="FP51" s="74"/>
      <c r="FQ51" s="331"/>
      <c r="FR51" s="46"/>
      <c r="FS51" s="46"/>
      <c r="FT51" s="46"/>
      <c r="FU51" s="46"/>
      <c r="FV51" s="46"/>
      <c r="FW51" s="46"/>
      <c r="FX51" s="43"/>
      <c r="FY51" s="43"/>
      <c r="FZ51" s="43"/>
      <c r="GA51" s="42"/>
      <c r="GB51" s="42"/>
      <c r="GC51" s="42"/>
      <c r="GD51" s="42"/>
      <c r="GE51" s="42"/>
      <c r="GF51" s="42"/>
      <c r="GG51" s="42"/>
      <c r="GH51" s="42"/>
      <c r="GI51" s="42"/>
      <c r="GJ51" s="344"/>
      <c r="GK51" s="344"/>
      <c r="GL51" s="72"/>
      <c r="GM51" s="65"/>
      <c r="GN51" s="36"/>
      <c r="GO51" s="36"/>
      <c r="GP51" s="36"/>
      <c r="GQ51" s="23">
        <f t="shared" si="0"/>
        <v>0</v>
      </c>
    </row>
    <row r="52" spans="1:199" ht="10.5" customHeight="1">
      <c r="A52" s="385" t="s">
        <v>312</v>
      </c>
      <c r="B52" s="385"/>
      <c r="C52" s="385"/>
      <c r="D52" s="385"/>
      <c r="E52" s="385"/>
      <c r="F52" s="385"/>
      <c r="G52" s="385"/>
      <c r="H52" s="385"/>
      <c r="I52" s="385"/>
      <c r="J52" s="385"/>
      <c r="K52" s="385"/>
      <c r="L52" s="385"/>
      <c r="M52" s="385"/>
      <c r="N52" s="385"/>
      <c r="O52" s="385"/>
      <c r="P52" s="385"/>
      <c r="Q52" s="385"/>
      <c r="R52" s="385"/>
      <c r="S52" s="385"/>
      <c r="T52" s="385"/>
      <c r="U52" s="385"/>
      <c r="V52" s="385"/>
      <c r="W52" s="385"/>
      <c r="X52" s="385"/>
      <c r="Y52" s="385"/>
      <c r="Z52" s="385"/>
      <c r="AA52" s="385"/>
      <c r="AB52" s="385"/>
      <c r="AC52" s="385"/>
      <c r="AD52" s="385"/>
      <c r="AE52" s="385"/>
      <c r="AF52" s="385"/>
      <c r="AG52" s="385"/>
      <c r="AH52" s="385"/>
      <c r="AI52" s="385"/>
      <c r="AJ52" s="385"/>
      <c r="AK52" s="385"/>
      <c r="AL52" s="385"/>
      <c r="AM52" s="385"/>
      <c r="AN52" s="385"/>
      <c r="AO52" s="385"/>
      <c r="AP52" s="385"/>
      <c r="AQ52" s="385"/>
      <c r="AR52" s="385"/>
      <c r="AS52" s="385"/>
      <c r="AT52" s="385"/>
      <c r="AU52" s="385"/>
      <c r="AV52" s="385"/>
      <c r="AW52" s="385"/>
      <c r="AX52" s="385"/>
      <c r="AY52" s="385"/>
      <c r="AZ52" s="385"/>
      <c r="BA52" s="385"/>
      <c r="BB52" s="385"/>
      <c r="BC52" s="385"/>
      <c r="BD52" s="385"/>
      <c r="BE52" s="385"/>
      <c r="BF52" s="385"/>
      <c r="BG52" s="385"/>
      <c r="BH52" s="385"/>
      <c r="BI52" s="385"/>
      <c r="BJ52" s="385"/>
      <c r="BK52" s="385"/>
      <c r="BL52" s="385"/>
      <c r="BM52" s="385"/>
      <c r="BN52" s="385"/>
      <c r="BO52" s="385"/>
      <c r="BP52" s="385"/>
      <c r="BQ52" s="385"/>
      <c r="BR52" s="385"/>
      <c r="BS52" s="385"/>
      <c r="BT52" s="385"/>
      <c r="BU52" s="385"/>
      <c r="BV52" s="385"/>
      <c r="BW52" s="386"/>
      <c r="BX52" s="413"/>
      <c r="BY52" s="414"/>
      <c r="BZ52" s="414"/>
      <c r="CA52" s="414"/>
      <c r="CB52" s="414"/>
      <c r="CC52" s="414"/>
      <c r="CD52" s="414"/>
      <c r="CE52" s="415"/>
      <c r="CF52" s="416"/>
      <c r="CG52" s="414"/>
      <c r="CH52" s="414"/>
      <c r="CI52" s="414"/>
      <c r="CJ52" s="414"/>
      <c r="CK52" s="414"/>
      <c r="CL52" s="414"/>
      <c r="CM52" s="414"/>
      <c r="CN52" s="414"/>
      <c r="CO52" s="414"/>
      <c r="CP52" s="414"/>
      <c r="CQ52" s="414"/>
      <c r="CR52" s="415"/>
      <c r="CS52" s="416"/>
      <c r="CT52" s="414"/>
      <c r="CU52" s="414"/>
      <c r="CV52" s="414"/>
      <c r="CW52" s="414"/>
      <c r="CX52" s="414"/>
      <c r="CY52" s="414"/>
      <c r="CZ52" s="414"/>
      <c r="DA52" s="414"/>
      <c r="DB52" s="414"/>
      <c r="DC52" s="414"/>
      <c r="DD52" s="414"/>
      <c r="DE52" s="415"/>
      <c r="DF52" s="371"/>
      <c r="DG52" s="422"/>
      <c r="DH52" s="422"/>
      <c r="DI52" s="422"/>
      <c r="DJ52" s="422"/>
      <c r="DK52" s="422"/>
      <c r="DL52" s="422"/>
      <c r="DM52" s="422"/>
      <c r="DN52" s="422"/>
      <c r="DO52" s="422"/>
      <c r="DP52" s="422"/>
      <c r="DQ52" s="422"/>
      <c r="DR52" s="423"/>
      <c r="DS52" s="374"/>
      <c r="DT52" s="372"/>
      <c r="DU52" s="372"/>
      <c r="DV52" s="372"/>
      <c r="DW52" s="372"/>
      <c r="DX52" s="372"/>
      <c r="DY52" s="372"/>
      <c r="DZ52" s="372"/>
      <c r="EA52" s="372"/>
      <c r="EB52" s="372"/>
      <c r="EC52" s="372"/>
      <c r="ED52" s="372"/>
      <c r="EE52" s="373"/>
      <c r="EF52" s="374"/>
      <c r="EG52" s="372"/>
      <c r="EH52" s="372"/>
      <c r="EI52" s="372"/>
      <c r="EJ52" s="372"/>
      <c r="EK52" s="372"/>
      <c r="EL52" s="372"/>
      <c r="EM52" s="372"/>
      <c r="EN52" s="372"/>
      <c r="EO52" s="372"/>
      <c r="EP52" s="372"/>
      <c r="EQ52" s="372"/>
      <c r="ER52" s="373"/>
      <c r="ES52" s="374"/>
      <c r="ET52" s="372"/>
      <c r="EU52" s="372"/>
      <c r="EV52" s="372"/>
      <c r="EW52" s="372"/>
      <c r="EX52" s="372"/>
      <c r="EY52" s="372"/>
      <c r="EZ52" s="372"/>
      <c r="FA52" s="372"/>
      <c r="FB52" s="372"/>
      <c r="FC52" s="372"/>
      <c r="FD52" s="372"/>
      <c r="FE52" s="424"/>
      <c r="FG52" s="604"/>
      <c r="FH52" s="36">
        <v>244</v>
      </c>
      <c r="FI52" s="36">
        <v>22699</v>
      </c>
      <c r="FJ52" s="36"/>
      <c r="FK52" s="36"/>
      <c r="FL52" s="46"/>
      <c r="FM52" s="46"/>
      <c r="FN52" s="46">
        <v>0</v>
      </c>
      <c r="FO52" s="47"/>
      <c r="FP52" s="74"/>
      <c r="FQ52" s="331"/>
      <c r="FR52" s="46"/>
      <c r="FS52" s="46"/>
      <c r="FT52" s="46"/>
      <c r="FU52" s="46"/>
      <c r="FV52" s="46"/>
      <c r="FW52" s="46"/>
      <c r="FX52" s="43"/>
      <c r="FY52" s="43"/>
      <c r="FZ52" s="43"/>
      <c r="GA52" s="42"/>
      <c r="GB52" s="42"/>
      <c r="GC52" s="42"/>
      <c r="GD52" s="42"/>
      <c r="GE52" s="42"/>
      <c r="GF52" s="42"/>
      <c r="GG52" s="42"/>
      <c r="GH52" s="42"/>
      <c r="GI52" s="42"/>
      <c r="GJ52" s="344"/>
      <c r="GK52" s="344"/>
      <c r="GL52" s="72"/>
      <c r="GM52" s="65"/>
      <c r="GN52" s="36"/>
      <c r="GO52" s="36"/>
      <c r="GP52" s="36"/>
      <c r="GQ52" s="23">
        <f t="shared" si="0"/>
        <v>0</v>
      </c>
    </row>
    <row r="53" spans="1:199" ht="10.5" customHeight="1">
      <c r="A53" s="384"/>
      <c r="B53" s="385"/>
      <c r="C53" s="385"/>
      <c r="D53" s="385"/>
      <c r="E53" s="385"/>
      <c r="F53" s="385"/>
      <c r="G53" s="385"/>
      <c r="H53" s="385"/>
      <c r="I53" s="385"/>
      <c r="J53" s="385"/>
      <c r="K53" s="385"/>
      <c r="L53" s="385"/>
      <c r="M53" s="385"/>
      <c r="N53" s="385"/>
      <c r="O53" s="385"/>
      <c r="P53" s="385"/>
      <c r="Q53" s="385"/>
      <c r="R53" s="385"/>
      <c r="S53" s="385"/>
      <c r="T53" s="385"/>
      <c r="U53" s="385"/>
      <c r="V53" s="385"/>
      <c r="W53" s="385"/>
      <c r="X53" s="385"/>
      <c r="Y53" s="385"/>
      <c r="Z53" s="385"/>
      <c r="AA53" s="385"/>
      <c r="AB53" s="385"/>
      <c r="AC53" s="385"/>
      <c r="AD53" s="385"/>
      <c r="AE53" s="385"/>
      <c r="AF53" s="385"/>
      <c r="AG53" s="385"/>
      <c r="AH53" s="385"/>
      <c r="AI53" s="385"/>
      <c r="AJ53" s="385"/>
      <c r="AK53" s="385"/>
      <c r="AL53" s="385"/>
      <c r="AM53" s="385"/>
      <c r="AN53" s="385"/>
      <c r="AO53" s="385"/>
      <c r="AP53" s="385"/>
      <c r="AQ53" s="385"/>
      <c r="AR53" s="385"/>
      <c r="AS53" s="385"/>
      <c r="AT53" s="385"/>
      <c r="AU53" s="385"/>
      <c r="AV53" s="385"/>
      <c r="AW53" s="385"/>
      <c r="AX53" s="385"/>
      <c r="AY53" s="385"/>
      <c r="AZ53" s="385"/>
      <c r="BA53" s="385"/>
      <c r="BB53" s="385"/>
      <c r="BC53" s="385"/>
      <c r="BD53" s="385"/>
      <c r="BE53" s="385"/>
      <c r="BF53" s="385"/>
      <c r="BG53" s="385"/>
      <c r="BH53" s="385"/>
      <c r="BI53" s="385"/>
      <c r="BJ53" s="385"/>
      <c r="BK53" s="385"/>
      <c r="BL53" s="385"/>
      <c r="BM53" s="385"/>
      <c r="BN53" s="385"/>
      <c r="BO53" s="385"/>
      <c r="BP53" s="385"/>
      <c r="BQ53" s="385"/>
      <c r="BR53" s="385"/>
      <c r="BS53" s="385"/>
      <c r="BT53" s="385"/>
      <c r="BU53" s="385"/>
      <c r="BV53" s="385"/>
      <c r="BW53" s="386"/>
      <c r="BX53" s="387" t="s">
        <v>75</v>
      </c>
      <c r="BY53" s="388"/>
      <c r="BZ53" s="388"/>
      <c r="CA53" s="388"/>
      <c r="CB53" s="388"/>
      <c r="CC53" s="388"/>
      <c r="CD53" s="388"/>
      <c r="CE53" s="389"/>
      <c r="CF53" s="390" t="s">
        <v>72</v>
      </c>
      <c r="CG53" s="388"/>
      <c r="CH53" s="388"/>
      <c r="CI53" s="388"/>
      <c r="CJ53" s="388"/>
      <c r="CK53" s="388"/>
      <c r="CL53" s="388"/>
      <c r="CM53" s="388"/>
      <c r="CN53" s="388"/>
      <c r="CO53" s="388"/>
      <c r="CP53" s="388"/>
      <c r="CQ53" s="388"/>
      <c r="CR53" s="389"/>
      <c r="CS53" s="390"/>
      <c r="CT53" s="388"/>
      <c r="CU53" s="388"/>
      <c r="CV53" s="388"/>
      <c r="CW53" s="388"/>
      <c r="CX53" s="388"/>
      <c r="CY53" s="388"/>
      <c r="CZ53" s="388"/>
      <c r="DA53" s="388"/>
      <c r="DB53" s="388"/>
      <c r="DC53" s="388"/>
      <c r="DD53" s="388"/>
      <c r="DE53" s="389"/>
      <c r="DF53" s="380"/>
      <c r="DG53" s="381"/>
      <c r="DH53" s="381"/>
      <c r="DI53" s="381"/>
      <c r="DJ53" s="381"/>
      <c r="DK53" s="381"/>
      <c r="DL53" s="381"/>
      <c r="DM53" s="381"/>
      <c r="DN53" s="381"/>
      <c r="DO53" s="381"/>
      <c r="DP53" s="381"/>
      <c r="DQ53" s="381"/>
      <c r="DR53" s="382"/>
      <c r="DS53" s="375"/>
      <c r="DT53" s="376"/>
      <c r="DU53" s="376"/>
      <c r="DV53" s="376"/>
      <c r="DW53" s="376"/>
      <c r="DX53" s="376"/>
      <c r="DY53" s="376"/>
      <c r="DZ53" s="376"/>
      <c r="EA53" s="376"/>
      <c r="EB53" s="376"/>
      <c r="EC53" s="376"/>
      <c r="ED53" s="376"/>
      <c r="EE53" s="405"/>
      <c r="EF53" s="375"/>
      <c r="EG53" s="376"/>
      <c r="EH53" s="376"/>
      <c r="EI53" s="376"/>
      <c r="EJ53" s="376"/>
      <c r="EK53" s="376"/>
      <c r="EL53" s="376"/>
      <c r="EM53" s="376"/>
      <c r="EN53" s="376"/>
      <c r="EO53" s="376"/>
      <c r="EP53" s="376"/>
      <c r="EQ53" s="376"/>
      <c r="ER53" s="405"/>
      <c r="ES53" s="375"/>
      <c r="ET53" s="376"/>
      <c r="EU53" s="376"/>
      <c r="EV53" s="376"/>
      <c r="EW53" s="376"/>
      <c r="EX53" s="376"/>
      <c r="EY53" s="376"/>
      <c r="EZ53" s="376"/>
      <c r="FA53" s="376"/>
      <c r="FB53" s="376"/>
      <c r="FC53" s="376"/>
      <c r="FD53" s="376"/>
      <c r="FE53" s="383"/>
      <c r="FG53" s="604"/>
      <c r="FH53" s="36">
        <v>244</v>
      </c>
      <c r="FI53" s="36">
        <v>22701</v>
      </c>
      <c r="FJ53" s="36"/>
      <c r="FK53" s="36"/>
      <c r="FL53" s="46"/>
      <c r="FM53" s="46"/>
      <c r="FN53" s="46"/>
      <c r="FO53" s="47"/>
      <c r="FP53" s="74"/>
      <c r="FQ53" s="331"/>
      <c r="FR53" s="46"/>
      <c r="FS53" s="46"/>
      <c r="FT53" s="46"/>
      <c r="FU53" s="46"/>
      <c r="FV53" s="46"/>
      <c r="FW53" s="46"/>
      <c r="FX53" s="43"/>
      <c r="FY53" s="43"/>
      <c r="FZ53" s="43"/>
      <c r="GA53" s="42"/>
      <c r="GB53" s="42"/>
      <c r="GC53" s="42"/>
      <c r="GD53" s="42"/>
      <c r="GE53" s="42"/>
      <c r="GF53" s="42"/>
      <c r="GG53" s="42"/>
      <c r="GH53" s="42"/>
      <c r="GI53" s="42"/>
      <c r="GJ53" s="344"/>
      <c r="GK53" s="344"/>
      <c r="GL53" s="72"/>
      <c r="GM53" s="65"/>
      <c r="GN53" s="36"/>
      <c r="GO53" s="36"/>
      <c r="GP53" s="36"/>
      <c r="GQ53" s="23">
        <f t="shared" si="0"/>
        <v>0</v>
      </c>
    </row>
    <row r="54" spans="1:199" ht="10.5" customHeight="1">
      <c r="A54" s="501" t="s">
        <v>76</v>
      </c>
      <c r="B54" s="502"/>
      <c r="C54" s="502"/>
      <c r="D54" s="502"/>
      <c r="E54" s="502"/>
      <c r="F54" s="502"/>
      <c r="G54" s="502"/>
      <c r="H54" s="502"/>
      <c r="I54" s="502"/>
      <c r="J54" s="502"/>
      <c r="K54" s="502"/>
      <c r="L54" s="502"/>
      <c r="M54" s="502"/>
      <c r="N54" s="502"/>
      <c r="O54" s="502"/>
      <c r="P54" s="502"/>
      <c r="Q54" s="502"/>
      <c r="R54" s="502"/>
      <c r="S54" s="502"/>
      <c r="T54" s="502"/>
      <c r="U54" s="502"/>
      <c r="V54" s="502"/>
      <c r="W54" s="502"/>
      <c r="X54" s="502"/>
      <c r="Y54" s="502"/>
      <c r="Z54" s="502"/>
      <c r="AA54" s="502"/>
      <c r="AB54" s="502"/>
      <c r="AC54" s="502"/>
      <c r="AD54" s="502"/>
      <c r="AE54" s="502"/>
      <c r="AF54" s="502"/>
      <c r="AG54" s="502"/>
      <c r="AH54" s="502"/>
      <c r="AI54" s="502"/>
      <c r="AJ54" s="502"/>
      <c r="AK54" s="502"/>
      <c r="AL54" s="502"/>
      <c r="AM54" s="502"/>
      <c r="AN54" s="502"/>
      <c r="AO54" s="502"/>
      <c r="AP54" s="502"/>
      <c r="AQ54" s="502"/>
      <c r="AR54" s="502"/>
      <c r="AS54" s="502"/>
      <c r="AT54" s="502"/>
      <c r="AU54" s="502"/>
      <c r="AV54" s="502"/>
      <c r="AW54" s="502"/>
      <c r="AX54" s="502"/>
      <c r="AY54" s="502"/>
      <c r="AZ54" s="502"/>
      <c r="BA54" s="502"/>
      <c r="BB54" s="502"/>
      <c r="BC54" s="502"/>
      <c r="BD54" s="502"/>
      <c r="BE54" s="502"/>
      <c r="BF54" s="502"/>
      <c r="BG54" s="502"/>
      <c r="BH54" s="502"/>
      <c r="BI54" s="502"/>
      <c r="BJ54" s="502"/>
      <c r="BK54" s="502"/>
      <c r="BL54" s="502"/>
      <c r="BM54" s="502"/>
      <c r="BN54" s="502"/>
      <c r="BO54" s="502"/>
      <c r="BP54" s="502"/>
      <c r="BQ54" s="502"/>
      <c r="BR54" s="502"/>
      <c r="BS54" s="502"/>
      <c r="BT54" s="502"/>
      <c r="BU54" s="502"/>
      <c r="BV54" s="502"/>
      <c r="BW54" s="503"/>
      <c r="BX54" s="461" t="s">
        <v>77</v>
      </c>
      <c r="BY54" s="462"/>
      <c r="BZ54" s="462"/>
      <c r="CA54" s="462"/>
      <c r="CB54" s="462"/>
      <c r="CC54" s="462"/>
      <c r="CD54" s="462"/>
      <c r="CE54" s="463"/>
      <c r="CF54" s="464" t="s">
        <v>145</v>
      </c>
      <c r="CG54" s="462"/>
      <c r="CH54" s="462"/>
      <c r="CI54" s="462"/>
      <c r="CJ54" s="462"/>
      <c r="CK54" s="462"/>
      <c r="CL54" s="462"/>
      <c r="CM54" s="462"/>
      <c r="CN54" s="462"/>
      <c r="CO54" s="462"/>
      <c r="CP54" s="462"/>
      <c r="CQ54" s="462"/>
      <c r="CR54" s="463"/>
      <c r="CS54" s="464"/>
      <c r="CT54" s="462"/>
      <c r="CU54" s="462"/>
      <c r="CV54" s="462"/>
      <c r="CW54" s="462"/>
      <c r="CX54" s="462"/>
      <c r="CY54" s="462"/>
      <c r="CZ54" s="462"/>
      <c r="DA54" s="462"/>
      <c r="DB54" s="462"/>
      <c r="DC54" s="462"/>
      <c r="DD54" s="462"/>
      <c r="DE54" s="463"/>
      <c r="DF54" s="465"/>
      <c r="DG54" s="466"/>
      <c r="DH54" s="466"/>
      <c r="DI54" s="466"/>
      <c r="DJ54" s="466"/>
      <c r="DK54" s="466"/>
      <c r="DL54" s="466"/>
      <c r="DM54" s="466"/>
      <c r="DN54" s="466"/>
      <c r="DO54" s="466"/>
      <c r="DP54" s="466"/>
      <c r="DQ54" s="466"/>
      <c r="DR54" s="467"/>
      <c r="DS54" s="456"/>
      <c r="DT54" s="457"/>
      <c r="DU54" s="457"/>
      <c r="DV54" s="457"/>
      <c r="DW54" s="457"/>
      <c r="DX54" s="457"/>
      <c r="DY54" s="457"/>
      <c r="DZ54" s="457"/>
      <c r="EA54" s="457"/>
      <c r="EB54" s="457"/>
      <c r="EC54" s="457"/>
      <c r="ED54" s="457"/>
      <c r="EE54" s="500"/>
      <c r="EF54" s="456"/>
      <c r="EG54" s="457"/>
      <c r="EH54" s="457"/>
      <c r="EI54" s="457"/>
      <c r="EJ54" s="457"/>
      <c r="EK54" s="457"/>
      <c r="EL54" s="457"/>
      <c r="EM54" s="457"/>
      <c r="EN54" s="457"/>
      <c r="EO54" s="457"/>
      <c r="EP54" s="457"/>
      <c r="EQ54" s="457"/>
      <c r="ER54" s="500"/>
      <c r="ES54" s="456"/>
      <c r="ET54" s="457"/>
      <c r="EU54" s="457"/>
      <c r="EV54" s="457"/>
      <c r="EW54" s="457"/>
      <c r="EX54" s="457"/>
      <c r="EY54" s="457"/>
      <c r="EZ54" s="457"/>
      <c r="FA54" s="457"/>
      <c r="FB54" s="457"/>
      <c r="FC54" s="457"/>
      <c r="FD54" s="457"/>
      <c r="FE54" s="458"/>
      <c r="FG54" s="604"/>
      <c r="FH54" s="36">
        <v>244</v>
      </c>
      <c r="FI54" s="36">
        <v>22801</v>
      </c>
      <c r="FJ54" s="36"/>
      <c r="FK54" s="36"/>
      <c r="FL54" s="46"/>
      <c r="FM54" s="46"/>
      <c r="FN54" s="46"/>
      <c r="FO54" s="47"/>
      <c r="FP54" s="74"/>
      <c r="FQ54" s="331"/>
      <c r="FR54" s="46"/>
      <c r="FS54" s="46"/>
      <c r="FT54" s="46"/>
      <c r="FU54" s="46"/>
      <c r="FV54" s="46"/>
      <c r="FW54" s="46"/>
      <c r="FX54" s="43"/>
      <c r="FY54" s="43"/>
      <c r="FZ54" s="43"/>
      <c r="GA54" s="42">
        <v>122097.67</v>
      </c>
      <c r="GB54" s="42"/>
      <c r="GC54" s="42"/>
      <c r="GD54" s="42"/>
      <c r="GE54" s="42"/>
      <c r="GF54" s="42"/>
      <c r="GG54" s="42"/>
      <c r="GH54" s="42"/>
      <c r="GI54" s="42"/>
      <c r="GJ54" s="344"/>
      <c r="GK54" s="344"/>
      <c r="GL54" s="72"/>
      <c r="GM54" s="65"/>
      <c r="GN54" s="36"/>
      <c r="GO54" s="36"/>
      <c r="GP54" s="36"/>
      <c r="GQ54" s="23">
        <f t="shared" si="0"/>
        <v>122097.67</v>
      </c>
    </row>
    <row r="55" spans="1:199" ht="10.5" customHeight="1">
      <c r="A55" s="504" t="s">
        <v>55</v>
      </c>
      <c r="B55" s="504"/>
      <c r="C55" s="504"/>
      <c r="D55" s="504"/>
      <c r="E55" s="504"/>
      <c r="F55" s="504"/>
      <c r="G55" s="504"/>
      <c r="H55" s="504"/>
      <c r="I55" s="504"/>
      <c r="J55" s="504"/>
      <c r="K55" s="504"/>
      <c r="L55" s="504"/>
      <c r="M55" s="504"/>
      <c r="N55" s="504"/>
      <c r="O55" s="504"/>
      <c r="P55" s="504"/>
      <c r="Q55" s="504"/>
      <c r="R55" s="504"/>
      <c r="S55" s="504"/>
      <c r="T55" s="504"/>
      <c r="U55" s="504"/>
      <c r="V55" s="504"/>
      <c r="W55" s="504"/>
      <c r="X55" s="504"/>
      <c r="Y55" s="504"/>
      <c r="Z55" s="504"/>
      <c r="AA55" s="504"/>
      <c r="AB55" s="504"/>
      <c r="AC55" s="504"/>
      <c r="AD55" s="504"/>
      <c r="AE55" s="504"/>
      <c r="AF55" s="504"/>
      <c r="AG55" s="504"/>
      <c r="AH55" s="504"/>
      <c r="AI55" s="504"/>
      <c r="AJ55" s="504"/>
      <c r="AK55" s="504"/>
      <c r="AL55" s="504"/>
      <c r="AM55" s="504"/>
      <c r="AN55" s="504"/>
      <c r="AO55" s="504"/>
      <c r="AP55" s="504"/>
      <c r="AQ55" s="504"/>
      <c r="AR55" s="504"/>
      <c r="AS55" s="504"/>
      <c r="AT55" s="504"/>
      <c r="AU55" s="504"/>
      <c r="AV55" s="504"/>
      <c r="AW55" s="504"/>
      <c r="AX55" s="504"/>
      <c r="AY55" s="504"/>
      <c r="AZ55" s="504"/>
      <c r="BA55" s="504"/>
      <c r="BB55" s="504"/>
      <c r="BC55" s="504"/>
      <c r="BD55" s="504"/>
      <c r="BE55" s="504"/>
      <c r="BF55" s="504"/>
      <c r="BG55" s="504"/>
      <c r="BH55" s="504"/>
      <c r="BI55" s="504"/>
      <c r="BJ55" s="504"/>
      <c r="BK55" s="504"/>
      <c r="BL55" s="504"/>
      <c r="BM55" s="504"/>
      <c r="BN55" s="504"/>
      <c r="BO55" s="504"/>
      <c r="BP55" s="504"/>
      <c r="BQ55" s="504"/>
      <c r="BR55" s="504"/>
      <c r="BS55" s="504"/>
      <c r="BT55" s="504"/>
      <c r="BU55" s="504"/>
      <c r="BV55" s="504"/>
      <c r="BW55" s="504"/>
      <c r="BX55" s="452" t="s">
        <v>270</v>
      </c>
      <c r="BY55" s="453"/>
      <c r="BZ55" s="453"/>
      <c r="CA55" s="453"/>
      <c r="CB55" s="453"/>
      <c r="CC55" s="453"/>
      <c r="CD55" s="453"/>
      <c r="CE55" s="454"/>
      <c r="CF55" s="390"/>
      <c r="CG55" s="388"/>
      <c r="CH55" s="388"/>
      <c r="CI55" s="388"/>
      <c r="CJ55" s="388"/>
      <c r="CK55" s="388"/>
      <c r="CL55" s="388"/>
      <c r="CM55" s="388"/>
      <c r="CN55" s="388"/>
      <c r="CO55" s="388"/>
      <c r="CP55" s="388"/>
      <c r="CQ55" s="388"/>
      <c r="CR55" s="389"/>
      <c r="CS55" s="390"/>
      <c r="CT55" s="388"/>
      <c r="CU55" s="388"/>
      <c r="CV55" s="388"/>
      <c r="CW55" s="388"/>
      <c r="CX55" s="388"/>
      <c r="CY55" s="388"/>
      <c r="CZ55" s="388"/>
      <c r="DA55" s="388"/>
      <c r="DB55" s="388"/>
      <c r="DC55" s="388"/>
      <c r="DD55" s="388"/>
      <c r="DE55" s="389"/>
      <c r="DF55" s="448"/>
      <c r="DG55" s="449"/>
      <c r="DH55" s="449"/>
      <c r="DI55" s="449"/>
      <c r="DJ55" s="449"/>
      <c r="DK55" s="449"/>
      <c r="DL55" s="449"/>
      <c r="DM55" s="449"/>
      <c r="DN55" s="449"/>
      <c r="DO55" s="449"/>
      <c r="DP55" s="449"/>
      <c r="DQ55" s="449"/>
      <c r="DR55" s="450"/>
      <c r="DS55" s="367"/>
      <c r="DT55" s="368"/>
      <c r="DU55" s="368"/>
      <c r="DV55" s="368"/>
      <c r="DW55" s="368"/>
      <c r="DX55" s="368"/>
      <c r="DY55" s="368"/>
      <c r="DZ55" s="368"/>
      <c r="EA55" s="368"/>
      <c r="EB55" s="368"/>
      <c r="EC55" s="368"/>
      <c r="ED55" s="368"/>
      <c r="EE55" s="369"/>
      <c r="EF55" s="367"/>
      <c r="EG55" s="368"/>
      <c r="EH55" s="368"/>
      <c r="EI55" s="368"/>
      <c r="EJ55" s="368"/>
      <c r="EK55" s="368"/>
      <c r="EL55" s="368"/>
      <c r="EM55" s="368"/>
      <c r="EN55" s="368"/>
      <c r="EO55" s="368"/>
      <c r="EP55" s="368"/>
      <c r="EQ55" s="368"/>
      <c r="ER55" s="369"/>
      <c r="ES55" s="367"/>
      <c r="ET55" s="368"/>
      <c r="EU55" s="368"/>
      <c r="EV55" s="368"/>
      <c r="EW55" s="368"/>
      <c r="EX55" s="368"/>
      <c r="EY55" s="368"/>
      <c r="EZ55" s="368"/>
      <c r="FA55" s="368"/>
      <c r="FB55" s="368"/>
      <c r="FC55" s="368"/>
      <c r="FD55" s="368"/>
      <c r="FE55" s="451"/>
      <c r="FG55" s="604"/>
      <c r="FH55" s="36">
        <v>111</v>
      </c>
      <c r="FI55" s="36">
        <v>26601</v>
      </c>
      <c r="FJ55" s="36"/>
      <c r="FK55" s="36"/>
      <c r="FL55" s="46"/>
      <c r="FM55" s="46">
        <v>4297.099999999991</v>
      </c>
      <c r="FN55" s="46"/>
      <c r="FO55" s="47"/>
      <c r="FP55" s="74"/>
      <c r="FQ55" s="331"/>
      <c r="FR55" s="46"/>
      <c r="FS55" s="46"/>
      <c r="FT55" s="46"/>
      <c r="FU55" s="46"/>
      <c r="FV55" s="46"/>
      <c r="FW55" s="46"/>
      <c r="FX55" s="43"/>
      <c r="FY55" s="43"/>
      <c r="FZ55" s="43"/>
      <c r="GA55" s="42"/>
      <c r="GB55" s="42"/>
      <c r="GC55" s="42"/>
      <c r="GD55" s="42"/>
      <c r="GE55" s="42"/>
      <c r="GF55" s="42"/>
      <c r="GG55" s="42"/>
      <c r="GH55" s="42"/>
      <c r="GI55" s="42"/>
      <c r="GJ55" s="344"/>
      <c r="GK55" s="344"/>
      <c r="GL55" s="72"/>
      <c r="GM55" s="65"/>
      <c r="GN55" s="36"/>
      <c r="GO55" s="36"/>
      <c r="GP55" s="36"/>
      <c r="GQ55" s="23">
        <f t="shared" si="0"/>
        <v>4297.099999999991</v>
      </c>
    </row>
    <row r="56" spans="1:199" ht="10.5" customHeight="1">
      <c r="A56" s="384"/>
      <c r="B56" s="385"/>
      <c r="C56" s="385"/>
      <c r="D56" s="385"/>
      <c r="E56" s="385"/>
      <c r="F56" s="385"/>
      <c r="G56" s="385"/>
      <c r="H56" s="385"/>
      <c r="I56" s="385"/>
      <c r="J56" s="385"/>
      <c r="K56" s="385"/>
      <c r="L56" s="385"/>
      <c r="M56" s="385"/>
      <c r="N56" s="385"/>
      <c r="O56" s="385"/>
      <c r="P56" s="385"/>
      <c r="Q56" s="385"/>
      <c r="R56" s="385"/>
      <c r="S56" s="385"/>
      <c r="T56" s="385"/>
      <c r="U56" s="385"/>
      <c r="V56" s="385"/>
      <c r="W56" s="385"/>
      <c r="X56" s="385"/>
      <c r="Y56" s="385"/>
      <c r="Z56" s="385"/>
      <c r="AA56" s="385"/>
      <c r="AB56" s="385"/>
      <c r="AC56" s="385"/>
      <c r="AD56" s="385"/>
      <c r="AE56" s="385"/>
      <c r="AF56" s="385"/>
      <c r="AG56" s="385"/>
      <c r="AH56" s="385"/>
      <c r="AI56" s="385"/>
      <c r="AJ56" s="385"/>
      <c r="AK56" s="385"/>
      <c r="AL56" s="385"/>
      <c r="AM56" s="385"/>
      <c r="AN56" s="385"/>
      <c r="AO56" s="385"/>
      <c r="AP56" s="385"/>
      <c r="AQ56" s="385"/>
      <c r="AR56" s="385"/>
      <c r="AS56" s="385"/>
      <c r="AT56" s="385"/>
      <c r="AU56" s="385"/>
      <c r="AV56" s="385"/>
      <c r="AW56" s="385"/>
      <c r="AX56" s="385"/>
      <c r="AY56" s="385"/>
      <c r="AZ56" s="385"/>
      <c r="BA56" s="385"/>
      <c r="BB56" s="385"/>
      <c r="BC56" s="385"/>
      <c r="BD56" s="385"/>
      <c r="BE56" s="385"/>
      <c r="BF56" s="385"/>
      <c r="BG56" s="385"/>
      <c r="BH56" s="385"/>
      <c r="BI56" s="385"/>
      <c r="BJ56" s="385"/>
      <c r="BK56" s="385"/>
      <c r="BL56" s="385"/>
      <c r="BM56" s="385"/>
      <c r="BN56" s="385"/>
      <c r="BO56" s="385"/>
      <c r="BP56" s="385"/>
      <c r="BQ56" s="385"/>
      <c r="BR56" s="385"/>
      <c r="BS56" s="385"/>
      <c r="BT56" s="385"/>
      <c r="BU56" s="385"/>
      <c r="BV56" s="385"/>
      <c r="BW56" s="386"/>
      <c r="BX56" s="387"/>
      <c r="BY56" s="388"/>
      <c r="BZ56" s="388"/>
      <c r="CA56" s="388"/>
      <c r="CB56" s="388"/>
      <c r="CC56" s="388"/>
      <c r="CD56" s="388"/>
      <c r="CE56" s="389"/>
      <c r="CF56" s="390"/>
      <c r="CG56" s="388"/>
      <c r="CH56" s="388"/>
      <c r="CI56" s="388"/>
      <c r="CJ56" s="388"/>
      <c r="CK56" s="388"/>
      <c r="CL56" s="388"/>
      <c r="CM56" s="388"/>
      <c r="CN56" s="388"/>
      <c r="CO56" s="388"/>
      <c r="CP56" s="388"/>
      <c r="CQ56" s="388"/>
      <c r="CR56" s="389"/>
      <c r="CS56" s="390"/>
      <c r="CT56" s="388"/>
      <c r="CU56" s="388"/>
      <c r="CV56" s="388"/>
      <c r="CW56" s="388"/>
      <c r="CX56" s="388"/>
      <c r="CY56" s="388"/>
      <c r="CZ56" s="388"/>
      <c r="DA56" s="388"/>
      <c r="DB56" s="388"/>
      <c r="DC56" s="388"/>
      <c r="DD56" s="388"/>
      <c r="DE56" s="389"/>
      <c r="DF56" s="380"/>
      <c r="DG56" s="381"/>
      <c r="DH56" s="381"/>
      <c r="DI56" s="381"/>
      <c r="DJ56" s="381"/>
      <c r="DK56" s="381"/>
      <c r="DL56" s="381"/>
      <c r="DM56" s="381"/>
      <c r="DN56" s="381"/>
      <c r="DO56" s="381"/>
      <c r="DP56" s="381"/>
      <c r="DQ56" s="381"/>
      <c r="DR56" s="382"/>
      <c r="DS56" s="375"/>
      <c r="DT56" s="376"/>
      <c r="DU56" s="376"/>
      <c r="DV56" s="376"/>
      <c r="DW56" s="376"/>
      <c r="DX56" s="376"/>
      <c r="DY56" s="376"/>
      <c r="DZ56" s="376"/>
      <c r="EA56" s="376"/>
      <c r="EB56" s="376"/>
      <c r="EC56" s="376"/>
      <c r="ED56" s="376"/>
      <c r="EE56" s="405"/>
      <c r="EF56" s="375"/>
      <c r="EG56" s="376"/>
      <c r="EH56" s="376"/>
      <c r="EI56" s="376"/>
      <c r="EJ56" s="376"/>
      <c r="EK56" s="376"/>
      <c r="EL56" s="376"/>
      <c r="EM56" s="376"/>
      <c r="EN56" s="376"/>
      <c r="EO56" s="376"/>
      <c r="EP56" s="376"/>
      <c r="EQ56" s="376"/>
      <c r="ER56" s="405"/>
      <c r="ES56" s="375"/>
      <c r="ET56" s="376"/>
      <c r="EU56" s="376"/>
      <c r="EV56" s="376"/>
      <c r="EW56" s="376"/>
      <c r="EX56" s="376"/>
      <c r="EY56" s="376"/>
      <c r="EZ56" s="376"/>
      <c r="FA56" s="376"/>
      <c r="FB56" s="376"/>
      <c r="FC56" s="376"/>
      <c r="FD56" s="376"/>
      <c r="FE56" s="383"/>
      <c r="FG56" s="604"/>
      <c r="FH56" s="36">
        <v>851</v>
      </c>
      <c r="FI56" s="36">
        <v>29101</v>
      </c>
      <c r="FJ56" s="36"/>
      <c r="FK56" s="36"/>
      <c r="FL56" s="46"/>
      <c r="FM56" s="46"/>
      <c r="FN56" s="46">
        <v>4.76</v>
      </c>
      <c r="FO56" s="47"/>
      <c r="FP56" s="74"/>
      <c r="FQ56" s="331"/>
      <c r="FR56" s="46"/>
      <c r="FS56" s="46"/>
      <c r="FT56" s="46"/>
      <c r="FU56" s="46"/>
      <c r="FV56" s="46"/>
      <c r="FW56" s="46"/>
      <c r="FX56" s="43"/>
      <c r="FY56" s="43"/>
      <c r="FZ56" s="43"/>
      <c r="GA56" s="42"/>
      <c r="GB56" s="42"/>
      <c r="GC56" s="42"/>
      <c r="GD56" s="42"/>
      <c r="GE56" s="42"/>
      <c r="GF56" s="42"/>
      <c r="GG56" s="42"/>
      <c r="GH56" s="42"/>
      <c r="GI56" s="42"/>
      <c r="GJ56" s="344"/>
      <c r="GK56" s="344"/>
      <c r="GL56" s="72"/>
      <c r="GM56" s="65"/>
      <c r="GN56" s="36"/>
      <c r="GO56" s="36"/>
      <c r="GP56" s="36"/>
      <c r="GQ56" s="23">
        <f t="shared" si="0"/>
        <v>4.76</v>
      </c>
    </row>
    <row r="57" spans="1:199" ht="12.75" customHeight="1">
      <c r="A57" s="501" t="s">
        <v>78</v>
      </c>
      <c r="B57" s="502"/>
      <c r="C57" s="502"/>
      <c r="D57" s="502"/>
      <c r="E57" s="502"/>
      <c r="F57" s="502"/>
      <c r="G57" s="502"/>
      <c r="H57" s="502"/>
      <c r="I57" s="502"/>
      <c r="J57" s="502"/>
      <c r="K57" s="502"/>
      <c r="L57" s="502"/>
      <c r="M57" s="502"/>
      <c r="N57" s="502"/>
      <c r="O57" s="502"/>
      <c r="P57" s="502"/>
      <c r="Q57" s="502"/>
      <c r="R57" s="502"/>
      <c r="S57" s="502"/>
      <c r="T57" s="502"/>
      <c r="U57" s="502"/>
      <c r="V57" s="502"/>
      <c r="W57" s="502"/>
      <c r="X57" s="502"/>
      <c r="Y57" s="502"/>
      <c r="Z57" s="502"/>
      <c r="AA57" s="502"/>
      <c r="AB57" s="502"/>
      <c r="AC57" s="502"/>
      <c r="AD57" s="502"/>
      <c r="AE57" s="502"/>
      <c r="AF57" s="502"/>
      <c r="AG57" s="502"/>
      <c r="AH57" s="502"/>
      <c r="AI57" s="502"/>
      <c r="AJ57" s="502"/>
      <c r="AK57" s="502"/>
      <c r="AL57" s="502"/>
      <c r="AM57" s="502"/>
      <c r="AN57" s="502"/>
      <c r="AO57" s="502"/>
      <c r="AP57" s="502"/>
      <c r="AQ57" s="502"/>
      <c r="AR57" s="502"/>
      <c r="AS57" s="502"/>
      <c r="AT57" s="502"/>
      <c r="AU57" s="502"/>
      <c r="AV57" s="502"/>
      <c r="AW57" s="502"/>
      <c r="AX57" s="502"/>
      <c r="AY57" s="502"/>
      <c r="AZ57" s="502"/>
      <c r="BA57" s="502"/>
      <c r="BB57" s="502"/>
      <c r="BC57" s="502"/>
      <c r="BD57" s="502"/>
      <c r="BE57" s="502"/>
      <c r="BF57" s="502"/>
      <c r="BG57" s="502"/>
      <c r="BH57" s="502"/>
      <c r="BI57" s="502"/>
      <c r="BJ57" s="502"/>
      <c r="BK57" s="502"/>
      <c r="BL57" s="502"/>
      <c r="BM57" s="502"/>
      <c r="BN57" s="502"/>
      <c r="BO57" s="502"/>
      <c r="BP57" s="502"/>
      <c r="BQ57" s="502"/>
      <c r="BR57" s="502"/>
      <c r="BS57" s="502"/>
      <c r="BT57" s="502"/>
      <c r="BU57" s="502"/>
      <c r="BV57" s="502"/>
      <c r="BW57" s="503"/>
      <c r="BX57" s="461" t="s">
        <v>79</v>
      </c>
      <c r="BY57" s="462"/>
      <c r="BZ57" s="462"/>
      <c r="CA57" s="462"/>
      <c r="CB57" s="462"/>
      <c r="CC57" s="462"/>
      <c r="CD57" s="462"/>
      <c r="CE57" s="463"/>
      <c r="CF57" s="464" t="s">
        <v>47</v>
      </c>
      <c r="CG57" s="462"/>
      <c r="CH57" s="462"/>
      <c r="CI57" s="462"/>
      <c r="CJ57" s="462"/>
      <c r="CK57" s="462"/>
      <c r="CL57" s="462"/>
      <c r="CM57" s="462"/>
      <c r="CN57" s="462"/>
      <c r="CO57" s="462"/>
      <c r="CP57" s="462"/>
      <c r="CQ57" s="462"/>
      <c r="CR57" s="463"/>
      <c r="CS57" s="464"/>
      <c r="CT57" s="462"/>
      <c r="CU57" s="462"/>
      <c r="CV57" s="462"/>
      <c r="CW57" s="462"/>
      <c r="CX57" s="462"/>
      <c r="CY57" s="462"/>
      <c r="CZ57" s="462"/>
      <c r="DA57" s="462"/>
      <c r="DB57" s="462"/>
      <c r="DC57" s="462"/>
      <c r="DD57" s="462"/>
      <c r="DE57" s="463"/>
      <c r="DF57" s="465"/>
      <c r="DG57" s="466"/>
      <c r="DH57" s="466"/>
      <c r="DI57" s="466"/>
      <c r="DJ57" s="466"/>
      <c r="DK57" s="466"/>
      <c r="DL57" s="466"/>
      <c r="DM57" s="466"/>
      <c r="DN57" s="466"/>
      <c r="DO57" s="466"/>
      <c r="DP57" s="466"/>
      <c r="DQ57" s="466"/>
      <c r="DR57" s="467"/>
      <c r="DS57" s="456"/>
      <c r="DT57" s="457"/>
      <c r="DU57" s="457"/>
      <c r="DV57" s="457"/>
      <c r="DW57" s="457"/>
      <c r="DX57" s="457"/>
      <c r="DY57" s="457"/>
      <c r="DZ57" s="457"/>
      <c r="EA57" s="457"/>
      <c r="EB57" s="457"/>
      <c r="EC57" s="457"/>
      <c r="ED57" s="457"/>
      <c r="EE57" s="500"/>
      <c r="EF57" s="456"/>
      <c r="EG57" s="457"/>
      <c r="EH57" s="457"/>
      <c r="EI57" s="457"/>
      <c r="EJ57" s="457"/>
      <c r="EK57" s="457"/>
      <c r="EL57" s="457"/>
      <c r="EM57" s="457"/>
      <c r="EN57" s="457"/>
      <c r="EO57" s="457"/>
      <c r="EP57" s="457"/>
      <c r="EQ57" s="457"/>
      <c r="ER57" s="500"/>
      <c r="ES57" s="456"/>
      <c r="ET57" s="457"/>
      <c r="EU57" s="457"/>
      <c r="EV57" s="457"/>
      <c r="EW57" s="457"/>
      <c r="EX57" s="457"/>
      <c r="EY57" s="457"/>
      <c r="EZ57" s="457"/>
      <c r="FA57" s="457"/>
      <c r="FB57" s="457"/>
      <c r="FC57" s="457"/>
      <c r="FD57" s="457"/>
      <c r="FE57" s="458"/>
      <c r="FG57" s="604"/>
      <c r="FH57" s="36">
        <v>244</v>
      </c>
      <c r="FI57" s="36">
        <v>31003</v>
      </c>
      <c r="FJ57" s="36"/>
      <c r="FK57" s="36"/>
      <c r="FL57" s="46"/>
      <c r="FM57" s="46"/>
      <c r="FN57" s="46"/>
      <c r="FO57" s="47"/>
      <c r="FP57" s="74"/>
      <c r="FQ57" s="331"/>
      <c r="FR57" s="46"/>
      <c r="FS57" s="46"/>
      <c r="FT57" s="46"/>
      <c r="FU57" s="46"/>
      <c r="FV57" s="46"/>
      <c r="FW57" s="46"/>
      <c r="FX57" s="43"/>
      <c r="FY57" s="43"/>
      <c r="FZ57" s="43"/>
      <c r="GA57" s="42"/>
      <c r="GB57" s="42"/>
      <c r="GC57" s="42"/>
      <c r="GD57" s="42"/>
      <c r="GE57" s="42"/>
      <c r="GF57" s="42"/>
      <c r="GG57" s="42"/>
      <c r="GH57" s="42"/>
      <c r="GI57" s="42"/>
      <c r="GJ57" s="344"/>
      <c r="GK57" s="344"/>
      <c r="GL57" s="72"/>
      <c r="GM57" s="65"/>
      <c r="GN57" s="36"/>
      <c r="GO57" s="36"/>
      <c r="GP57" s="36"/>
      <c r="GQ57" s="23">
        <f t="shared" si="0"/>
        <v>0</v>
      </c>
    </row>
    <row r="58" spans="1:199" ht="33.75" customHeight="1">
      <c r="A58" s="420" t="s">
        <v>80</v>
      </c>
      <c r="B58" s="421"/>
      <c r="C58" s="421"/>
      <c r="D58" s="421"/>
      <c r="E58" s="421"/>
      <c r="F58" s="421"/>
      <c r="G58" s="421"/>
      <c r="H58" s="421"/>
      <c r="I58" s="421"/>
      <c r="J58" s="421"/>
      <c r="K58" s="421"/>
      <c r="L58" s="421"/>
      <c r="M58" s="421"/>
      <c r="N58" s="421"/>
      <c r="O58" s="421"/>
      <c r="P58" s="421"/>
      <c r="Q58" s="421"/>
      <c r="R58" s="421"/>
      <c r="S58" s="421"/>
      <c r="T58" s="421"/>
      <c r="U58" s="421"/>
      <c r="V58" s="421"/>
      <c r="W58" s="421"/>
      <c r="X58" s="421"/>
      <c r="Y58" s="421"/>
      <c r="Z58" s="421"/>
      <c r="AA58" s="421"/>
      <c r="AB58" s="421"/>
      <c r="AC58" s="421"/>
      <c r="AD58" s="421"/>
      <c r="AE58" s="421"/>
      <c r="AF58" s="421"/>
      <c r="AG58" s="421"/>
      <c r="AH58" s="421"/>
      <c r="AI58" s="421"/>
      <c r="AJ58" s="421"/>
      <c r="AK58" s="421"/>
      <c r="AL58" s="421"/>
      <c r="AM58" s="421"/>
      <c r="AN58" s="421"/>
      <c r="AO58" s="421"/>
      <c r="AP58" s="421"/>
      <c r="AQ58" s="421"/>
      <c r="AR58" s="421"/>
      <c r="AS58" s="421"/>
      <c r="AT58" s="421"/>
      <c r="AU58" s="421"/>
      <c r="AV58" s="421"/>
      <c r="AW58" s="421"/>
      <c r="AX58" s="421"/>
      <c r="AY58" s="421"/>
      <c r="AZ58" s="421"/>
      <c r="BA58" s="421"/>
      <c r="BB58" s="421"/>
      <c r="BC58" s="421"/>
      <c r="BD58" s="421"/>
      <c r="BE58" s="421"/>
      <c r="BF58" s="421"/>
      <c r="BG58" s="421"/>
      <c r="BH58" s="421"/>
      <c r="BI58" s="421"/>
      <c r="BJ58" s="421"/>
      <c r="BK58" s="421"/>
      <c r="BL58" s="421"/>
      <c r="BM58" s="421"/>
      <c r="BN58" s="421"/>
      <c r="BO58" s="421"/>
      <c r="BP58" s="421"/>
      <c r="BQ58" s="421"/>
      <c r="BR58" s="421"/>
      <c r="BS58" s="421"/>
      <c r="BT58" s="421"/>
      <c r="BU58" s="421"/>
      <c r="BV58" s="421"/>
      <c r="BW58" s="421"/>
      <c r="BX58" s="387" t="s">
        <v>81</v>
      </c>
      <c r="BY58" s="388"/>
      <c r="BZ58" s="388"/>
      <c r="CA58" s="388"/>
      <c r="CB58" s="388"/>
      <c r="CC58" s="388"/>
      <c r="CD58" s="388"/>
      <c r="CE58" s="389"/>
      <c r="CF58" s="390" t="s">
        <v>82</v>
      </c>
      <c r="CG58" s="388"/>
      <c r="CH58" s="388"/>
      <c r="CI58" s="388"/>
      <c r="CJ58" s="388"/>
      <c r="CK58" s="388"/>
      <c r="CL58" s="388"/>
      <c r="CM58" s="388"/>
      <c r="CN58" s="388"/>
      <c r="CO58" s="388"/>
      <c r="CP58" s="388"/>
      <c r="CQ58" s="388"/>
      <c r="CR58" s="389"/>
      <c r="CS58" s="390"/>
      <c r="CT58" s="388"/>
      <c r="CU58" s="388"/>
      <c r="CV58" s="388"/>
      <c r="CW58" s="388"/>
      <c r="CX58" s="388"/>
      <c r="CY58" s="388"/>
      <c r="CZ58" s="388"/>
      <c r="DA58" s="388"/>
      <c r="DB58" s="388"/>
      <c r="DC58" s="388"/>
      <c r="DD58" s="388"/>
      <c r="DE58" s="389"/>
      <c r="DF58" s="380"/>
      <c r="DG58" s="381"/>
      <c r="DH58" s="381"/>
      <c r="DI58" s="381"/>
      <c r="DJ58" s="381"/>
      <c r="DK58" s="381"/>
      <c r="DL58" s="381"/>
      <c r="DM58" s="381"/>
      <c r="DN58" s="381"/>
      <c r="DO58" s="381"/>
      <c r="DP58" s="381"/>
      <c r="DQ58" s="381"/>
      <c r="DR58" s="382"/>
      <c r="DS58" s="375"/>
      <c r="DT58" s="376"/>
      <c r="DU58" s="376"/>
      <c r="DV58" s="376"/>
      <c r="DW58" s="376"/>
      <c r="DX58" s="376"/>
      <c r="DY58" s="376"/>
      <c r="DZ58" s="376"/>
      <c r="EA58" s="376"/>
      <c r="EB58" s="376"/>
      <c r="EC58" s="376"/>
      <c r="ED58" s="376"/>
      <c r="EE58" s="405"/>
      <c r="EF58" s="375"/>
      <c r="EG58" s="376"/>
      <c r="EH58" s="376"/>
      <c r="EI58" s="376"/>
      <c r="EJ58" s="376"/>
      <c r="EK58" s="376"/>
      <c r="EL58" s="376"/>
      <c r="EM58" s="376"/>
      <c r="EN58" s="376"/>
      <c r="EO58" s="376"/>
      <c r="EP58" s="376"/>
      <c r="EQ58" s="376"/>
      <c r="ER58" s="405"/>
      <c r="ES58" s="375" t="s">
        <v>47</v>
      </c>
      <c r="ET58" s="376"/>
      <c r="EU58" s="376"/>
      <c r="EV58" s="376"/>
      <c r="EW58" s="376"/>
      <c r="EX58" s="376"/>
      <c r="EY58" s="376"/>
      <c r="EZ58" s="376"/>
      <c r="FA58" s="376"/>
      <c r="FB58" s="376"/>
      <c r="FC58" s="376"/>
      <c r="FD58" s="376"/>
      <c r="FE58" s="383"/>
      <c r="FG58" s="604"/>
      <c r="FH58" s="36">
        <v>244</v>
      </c>
      <c r="FI58" s="36">
        <v>31004</v>
      </c>
      <c r="FJ58" s="36"/>
      <c r="FK58" s="36"/>
      <c r="FL58" s="46"/>
      <c r="FM58" s="46"/>
      <c r="FN58" s="46"/>
      <c r="FO58" s="47"/>
      <c r="FP58" s="74"/>
      <c r="FQ58" s="331"/>
      <c r="FR58" s="46"/>
      <c r="FS58" s="46"/>
      <c r="FT58" s="46"/>
      <c r="FU58" s="46"/>
      <c r="FV58" s="46"/>
      <c r="FW58" s="46"/>
      <c r="FX58" s="43"/>
      <c r="FY58" s="43"/>
      <c r="FZ58" s="43"/>
      <c r="GA58" s="42"/>
      <c r="GB58" s="42"/>
      <c r="GC58" s="42"/>
      <c r="GD58" s="42"/>
      <c r="GE58" s="42"/>
      <c r="GF58" s="42"/>
      <c r="GG58" s="42"/>
      <c r="GH58" s="42"/>
      <c r="GI58" s="42"/>
      <c r="GJ58" s="344"/>
      <c r="GK58" s="344"/>
      <c r="GL58" s="72"/>
      <c r="GM58" s="65"/>
      <c r="GN58" s="36"/>
      <c r="GO58" s="36"/>
      <c r="GP58" s="36"/>
      <c r="GQ58" s="23">
        <f t="shared" si="0"/>
        <v>0</v>
      </c>
    </row>
    <row r="59" spans="1:199" ht="10.5" customHeight="1">
      <c r="A59" s="384"/>
      <c r="B59" s="385"/>
      <c r="C59" s="385"/>
      <c r="D59" s="385"/>
      <c r="E59" s="385"/>
      <c r="F59" s="385"/>
      <c r="G59" s="385"/>
      <c r="H59" s="385"/>
      <c r="I59" s="385"/>
      <c r="J59" s="385"/>
      <c r="K59" s="385"/>
      <c r="L59" s="385"/>
      <c r="M59" s="385"/>
      <c r="N59" s="385"/>
      <c r="O59" s="385"/>
      <c r="P59" s="385"/>
      <c r="Q59" s="385"/>
      <c r="R59" s="385"/>
      <c r="S59" s="385"/>
      <c r="T59" s="385"/>
      <c r="U59" s="385"/>
      <c r="V59" s="385"/>
      <c r="W59" s="385"/>
      <c r="X59" s="385"/>
      <c r="Y59" s="385"/>
      <c r="Z59" s="385"/>
      <c r="AA59" s="385"/>
      <c r="AB59" s="385"/>
      <c r="AC59" s="385"/>
      <c r="AD59" s="385"/>
      <c r="AE59" s="385"/>
      <c r="AF59" s="385"/>
      <c r="AG59" s="385"/>
      <c r="AH59" s="385"/>
      <c r="AI59" s="385"/>
      <c r="AJ59" s="385"/>
      <c r="AK59" s="385"/>
      <c r="AL59" s="385"/>
      <c r="AM59" s="385"/>
      <c r="AN59" s="385"/>
      <c r="AO59" s="385"/>
      <c r="AP59" s="385"/>
      <c r="AQ59" s="385"/>
      <c r="AR59" s="385"/>
      <c r="AS59" s="385"/>
      <c r="AT59" s="385"/>
      <c r="AU59" s="385"/>
      <c r="AV59" s="385"/>
      <c r="AW59" s="385"/>
      <c r="AX59" s="385"/>
      <c r="AY59" s="385"/>
      <c r="AZ59" s="385"/>
      <c r="BA59" s="385"/>
      <c r="BB59" s="385"/>
      <c r="BC59" s="385"/>
      <c r="BD59" s="385"/>
      <c r="BE59" s="385"/>
      <c r="BF59" s="385"/>
      <c r="BG59" s="385"/>
      <c r="BH59" s="385"/>
      <c r="BI59" s="385"/>
      <c r="BJ59" s="385"/>
      <c r="BK59" s="385"/>
      <c r="BL59" s="385"/>
      <c r="BM59" s="385"/>
      <c r="BN59" s="385"/>
      <c r="BO59" s="385"/>
      <c r="BP59" s="385"/>
      <c r="BQ59" s="385"/>
      <c r="BR59" s="385"/>
      <c r="BS59" s="385"/>
      <c r="BT59" s="385"/>
      <c r="BU59" s="385"/>
      <c r="BV59" s="385"/>
      <c r="BW59" s="386"/>
      <c r="BX59" s="387"/>
      <c r="BY59" s="388"/>
      <c r="BZ59" s="388"/>
      <c r="CA59" s="388"/>
      <c r="CB59" s="388"/>
      <c r="CC59" s="388"/>
      <c r="CD59" s="388"/>
      <c r="CE59" s="389"/>
      <c r="CF59" s="390"/>
      <c r="CG59" s="388"/>
      <c r="CH59" s="388"/>
      <c r="CI59" s="388"/>
      <c r="CJ59" s="388"/>
      <c r="CK59" s="388"/>
      <c r="CL59" s="388"/>
      <c r="CM59" s="388"/>
      <c r="CN59" s="388"/>
      <c r="CO59" s="388"/>
      <c r="CP59" s="388"/>
      <c r="CQ59" s="388"/>
      <c r="CR59" s="389"/>
      <c r="CS59" s="390"/>
      <c r="CT59" s="388"/>
      <c r="CU59" s="388"/>
      <c r="CV59" s="388"/>
      <c r="CW59" s="388"/>
      <c r="CX59" s="388"/>
      <c r="CY59" s="388"/>
      <c r="CZ59" s="388"/>
      <c r="DA59" s="388"/>
      <c r="DB59" s="388"/>
      <c r="DC59" s="388"/>
      <c r="DD59" s="388"/>
      <c r="DE59" s="389"/>
      <c r="DF59" s="380"/>
      <c r="DG59" s="381"/>
      <c r="DH59" s="381"/>
      <c r="DI59" s="381"/>
      <c r="DJ59" s="381"/>
      <c r="DK59" s="381"/>
      <c r="DL59" s="381"/>
      <c r="DM59" s="381"/>
      <c r="DN59" s="381"/>
      <c r="DO59" s="381"/>
      <c r="DP59" s="381"/>
      <c r="DQ59" s="381"/>
      <c r="DR59" s="382"/>
      <c r="DS59" s="375"/>
      <c r="DT59" s="376"/>
      <c r="DU59" s="376"/>
      <c r="DV59" s="376"/>
      <c r="DW59" s="376"/>
      <c r="DX59" s="376"/>
      <c r="DY59" s="376"/>
      <c r="DZ59" s="376"/>
      <c r="EA59" s="376"/>
      <c r="EB59" s="376"/>
      <c r="EC59" s="376"/>
      <c r="ED59" s="376"/>
      <c r="EE59" s="405"/>
      <c r="EF59" s="375"/>
      <c r="EG59" s="376"/>
      <c r="EH59" s="376"/>
      <c r="EI59" s="376"/>
      <c r="EJ59" s="376"/>
      <c r="EK59" s="376"/>
      <c r="EL59" s="376"/>
      <c r="EM59" s="376"/>
      <c r="EN59" s="376"/>
      <c r="EO59" s="376"/>
      <c r="EP59" s="376"/>
      <c r="EQ59" s="376"/>
      <c r="ER59" s="405"/>
      <c r="ES59" s="375"/>
      <c r="ET59" s="376"/>
      <c r="EU59" s="376"/>
      <c r="EV59" s="376"/>
      <c r="EW59" s="376"/>
      <c r="EX59" s="376"/>
      <c r="EY59" s="376"/>
      <c r="EZ59" s="376"/>
      <c r="FA59" s="376"/>
      <c r="FB59" s="376"/>
      <c r="FC59" s="376"/>
      <c r="FD59" s="376"/>
      <c r="FE59" s="383"/>
      <c r="FG59" s="604"/>
      <c r="FH59" s="36">
        <v>244</v>
      </c>
      <c r="FI59" s="36">
        <v>31005</v>
      </c>
      <c r="FJ59" s="36"/>
      <c r="FK59" s="36"/>
      <c r="FL59" s="46"/>
      <c r="FM59" s="46"/>
      <c r="FN59" s="46"/>
      <c r="FO59" s="47"/>
      <c r="FP59" s="74"/>
      <c r="FQ59" s="331"/>
      <c r="FR59" s="46"/>
      <c r="FS59" s="46"/>
      <c r="FT59" s="46"/>
      <c r="FU59" s="46"/>
      <c r="FV59" s="46"/>
      <c r="FW59" s="46"/>
      <c r="FX59" s="43"/>
      <c r="FY59" s="43"/>
      <c r="FZ59" s="43"/>
      <c r="GA59" s="42"/>
      <c r="GB59" s="42"/>
      <c r="GC59" s="42"/>
      <c r="GD59" s="42"/>
      <c r="GE59" s="42"/>
      <c r="GF59" s="42"/>
      <c r="GG59" s="42"/>
      <c r="GH59" s="42"/>
      <c r="GI59" s="42"/>
      <c r="GJ59" s="344"/>
      <c r="GK59" s="344"/>
      <c r="GL59" s="72"/>
      <c r="GM59" s="65"/>
      <c r="GN59" s="36"/>
      <c r="GO59" s="36"/>
      <c r="GP59" s="36"/>
      <c r="GQ59" s="23">
        <f t="shared" si="0"/>
        <v>0</v>
      </c>
    </row>
    <row r="60" spans="1:199" s="24" customFormat="1" ht="10.5" customHeight="1">
      <c r="A60" s="486" t="s">
        <v>83</v>
      </c>
      <c r="B60" s="486"/>
      <c r="C60" s="486"/>
      <c r="D60" s="486"/>
      <c r="E60" s="486"/>
      <c r="F60" s="486"/>
      <c r="G60" s="486"/>
      <c r="H60" s="486"/>
      <c r="I60" s="486"/>
      <c r="J60" s="486"/>
      <c r="K60" s="486"/>
      <c r="L60" s="486"/>
      <c r="M60" s="486"/>
      <c r="N60" s="486"/>
      <c r="O60" s="486"/>
      <c r="P60" s="486"/>
      <c r="Q60" s="486"/>
      <c r="R60" s="486"/>
      <c r="S60" s="486"/>
      <c r="T60" s="486"/>
      <c r="U60" s="486"/>
      <c r="V60" s="486"/>
      <c r="W60" s="486"/>
      <c r="X60" s="486"/>
      <c r="Y60" s="486"/>
      <c r="Z60" s="486"/>
      <c r="AA60" s="486"/>
      <c r="AB60" s="486"/>
      <c r="AC60" s="486"/>
      <c r="AD60" s="486"/>
      <c r="AE60" s="486"/>
      <c r="AF60" s="486"/>
      <c r="AG60" s="486"/>
      <c r="AH60" s="486"/>
      <c r="AI60" s="486"/>
      <c r="AJ60" s="486"/>
      <c r="AK60" s="486"/>
      <c r="AL60" s="486"/>
      <c r="AM60" s="486"/>
      <c r="AN60" s="486"/>
      <c r="AO60" s="486"/>
      <c r="AP60" s="486"/>
      <c r="AQ60" s="486"/>
      <c r="AR60" s="486"/>
      <c r="AS60" s="486"/>
      <c r="AT60" s="486"/>
      <c r="AU60" s="486"/>
      <c r="AV60" s="486"/>
      <c r="AW60" s="486"/>
      <c r="AX60" s="486"/>
      <c r="AY60" s="486"/>
      <c r="AZ60" s="486"/>
      <c r="BA60" s="486"/>
      <c r="BB60" s="486"/>
      <c r="BC60" s="486"/>
      <c r="BD60" s="486"/>
      <c r="BE60" s="486"/>
      <c r="BF60" s="486"/>
      <c r="BG60" s="486"/>
      <c r="BH60" s="486"/>
      <c r="BI60" s="486"/>
      <c r="BJ60" s="486"/>
      <c r="BK60" s="486"/>
      <c r="BL60" s="486"/>
      <c r="BM60" s="486"/>
      <c r="BN60" s="486"/>
      <c r="BO60" s="486"/>
      <c r="BP60" s="486"/>
      <c r="BQ60" s="486"/>
      <c r="BR60" s="486"/>
      <c r="BS60" s="486"/>
      <c r="BT60" s="486"/>
      <c r="BU60" s="486"/>
      <c r="BV60" s="486"/>
      <c r="BW60" s="486"/>
      <c r="BX60" s="487" t="s">
        <v>84</v>
      </c>
      <c r="BY60" s="488"/>
      <c r="BZ60" s="488"/>
      <c r="CA60" s="488"/>
      <c r="CB60" s="488"/>
      <c r="CC60" s="488"/>
      <c r="CD60" s="488"/>
      <c r="CE60" s="489"/>
      <c r="CF60" s="490" t="s">
        <v>47</v>
      </c>
      <c r="CG60" s="488"/>
      <c r="CH60" s="488"/>
      <c r="CI60" s="488"/>
      <c r="CJ60" s="488"/>
      <c r="CK60" s="488"/>
      <c r="CL60" s="488"/>
      <c r="CM60" s="488"/>
      <c r="CN60" s="488"/>
      <c r="CO60" s="488"/>
      <c r="CP60" s="488"/>
      <c r="CQ60" s="488"/>
      <c r="CR60" s="489"/>
      <c r="CS60" s="491"/>
      <c r="CT60" s="492"/>
      <c r="CU60" s="492"/>
      <c r="CV60" s="492"/>
      <c r="CW60" s="492"/>
      <c r="CX60" s="492"/>
      <c r="CY60" s="492"/>
      <c r="CZ60" s="492"/>
      <c r="DA60" s="492"/>
      <c r="DB60" s="492"/>
      <c r="DC60" s="492"/>
      <c r="DD60" s="492"/>
      <c r="DE60" s="493"/>
      <c r="DF60" s="494">
        <f>DF61+DF77+DF87+DF74</f>
        <v>32416039.720000006</v>
      </c>
      <c r="DG60" s="495"/>
      <c r="DH60" s="495"/>
      <c r="DI60" s="495"/>
      <c r="DJ60" s="495"/>
      <c r="DK60" s="495"/>
      <c r="DL60" s="495"/>
      <c r="DM60" s="495"/>
      <c r="DN60" s="495"/>
      <c r="DO60" s="495"/>
      <c r="DP60" s="495"/>
      <c r="DQ60" s="495"/>
      <c r="DR60" s="496"/>
      <c r="DS60" s="494">
        <f>DS61+DS77+DS87+DS74</f>
        <v>28333085.27</v>
      </c>
      <c r="DT60" s="495"/>
      <c r="DU60" s="495"/>
      <c r="DV60" s="495"/>
      <c r="DW60" s="495"/>
      <c r="DX60" s="495"/>
      <c r="DY60" s="495"/>
      <c r="DZ60" s="495"/>
      <c r="EA60" s="495"/>
      <c r="EB60" s="495"/>
      <c r="EC60" s="495"/>
      <c r="ED60" s="495"/>
      <c r="EE60" s="496"/>
      <c r="EF60" s="494">
        <f>EF61+EF77+EF87+EF74</f>
        <v>29695085.27</v>
      </c>
      <c r="EG60" s="495"/>
      <c r="EH60" s="495"/>
      <c r="EI60" s="495"/>
      <c r="EJ60" s="495"/>
      <c r="EK60" s="495"/>
      <c r="EL60" s="495"/>
      <c r="EM60" s="495"/>
      <c r="EN60" s="495"/>
      <c r="EO60" s="495"/>
      <c r="EP60" s="495"/>
      <c r="EQ60" s="495"/>
      <c r="ER60" s="496"/>
      <c r="ES60" s="497"/>
      <c r="ET60" s="498"/>
      <c r="EU60" s="498"/>
      <c r="EV60" s="498"/>
      <c r="EW60" s="498"/>
      <c r="EX60" s="498"/>
      <c r="EY60" s="498"/>
      <c r="EZ60" s="498"/>
      <c r="FA60" s="498"/>
      <c r="FB60" s="498"/>
      <c r="FC60" s="498"/>
      <c r="FD60" s="498"/>
      <c r="FE60" s="499"/>
      <c r="FG60" s="604"/>
      <c r="FH60" s="36">
        <v>244</v>
      </c>
      <c r="FI60" s="36">
        <v>31099</v>
      </c>
      <c r="FJ60" s="36"/>
      <c r="FK60" s="36"/>
      <c r="FL60" s="46"/>
      <c r="FM60" s="46">
        <v>6770</v>
      </c>
      <c r="FN60" s="46"/>
      <c r="FO60" s="46"/>
      <c r="FP60" s="61"/>
      <c r="FQ60" s="332"/>
      <c r="FR60" s="46"/>
      <c r="FS60" s="46"/>
      <c r="FT60" s="46"/>
      <c r="FU60" s="46"/>
      <c r="FV60" s="46"/>
      <c r="FW60" s="46"/>
      <c r="FX60" s="42"/>
      <c r="FY60" s="42"/>
      <c r="FZ60" s="42"/>
      <c r="GA60" s="42"/>
      <c r="GB60" s="42"/>
      <c r="GC60" s="42"/>
      <c r="GD60" s="42"/>
      <c r="GE60" s="42"/>
      <c r="GF60" s="42"/>
      <c r="GG60" s="42"/>
      <c r="GH60" s="42"/>
      <c r="GI60" s="42"/>
      <c r="GJ60" s="344"/>
      <c r="GK60" s="344"/>
      <c r="GL60" s="72"/>
      <c r="GM60" s="65"/>
      <c r="GN60" s="36"/>
      <c r="GO60" s="36"/>
      <c r="GP60" s="36"/>
      <c r="GQ60" s="49">
        <f t="shared" si="0"/>
        <v>6770</v>
      </c>
    </row>
    <row r="61" spans="1:199" ht="22.5" customHeight="1">
      <c r="A61" s="484" t="s">
        <v>85</v>
      </c>
      <c r="B61" s="485"/>
      <c r="C61" s="485"/>
      <c r="D61" s="485"/>
      <c r="E61" s="485"/>
      <c r="F61" s="485"/>
      <c r="G61" s="485"/>
      <c r="H61" s="485"/>
      <c r="I61" s="485"/>
      <c r="J61" s="485"/>
      <c r="K61" s="485"/>
      <c r="L61" s="485"/>
      <c r="M61" s="485"/>
      <c r="N61" s="485"/>
      <c r="O61" s="485"/>
      <c r="P61" s="485"/>
      <c r="Q61" s="485"/>
      <c r="R61" s="485"/>
      <c r="S61" s="485"/>
      <c r="T61" s="485"/>
      <c r="U61" s="485"/>
      <c r="V61" s="485"/>
      <c r="W61" s="485"/>
      <c r="X61" s="485"/>
      <c r="Y61" s="485"/>
      <c r="Z61" s="485"/>
      <c r="AA61" s="485"/>
      <c r="AB61" s="485"/>
      <c r="AC61" s="485"/>
      <c r="AD61" s="485"/>
      <c r="AE61" s="485"/>
      <c r="AF61" s="485"/>
      <c r="AG61" s="485"/>
      <c r="AH61" s="485"/>
      <c r="AI61" s="485"/>
      <c r="AJ61" s="485"/>
      <c r="AK61" s="485"/>
      <c r="AL61" s="485"/>
      <c r="AM61" s="485"/>
      <c r="AN61" s="485"/>
      <c r="AO61" s="485"/>
      <c r="AP61" s="485"/>
      <c r="AQ61" s="485"/>
      <c r="AR61" s="485"/>
      <c r="AS61" s="485"/>
      <c r="AT61" s="485"/>
      <c r="AU61" s="485"/>
      <c r="AV61" s="485"/>
      <c r="AW61" s="485"/>
      <c r="AX61" s="485"/>
      <c r="AY61" s="485"/>
      <c r="AZ61" s="485"/>
      <c r="BA61" s="485"/>
      <c r="BB61" s="485"/>
      <c r="BC61" s="485"/>
      <c r="BD61" s="485"/>
      <c r="BE61" s="485"/>
      <c r="BF61" s="485"/>
      <c r="BG61" s="485"/>
      <c r="BH61" s="485"/>
      <c r="BI61" s="485"/>
      <c r="BJ61" s="485"/>
      <c r="BK61" s="485"/>
      <c r="BL61" s="485"/>
      <c r="BM61" s="485"/>
      <c r="BN61" s="485"/>
      <c r="BO61" s="485"/>
      <c r="BP61" s="485"/>
      <c r="BQ61" s="485"/>
      <c r="BR61" s="485"/>
      <c r="BS61" s="485"/>
      <c r="BT61" s="485"/>
      <c r="BU61" s="485"/>
      <c r="BV61" s="485"/>
      <c r="BW61" s="485"/>
      <c r="BX61" s="461" t="s">
        <v>86</v>
      </c>
      <c r="BY61" s="462"/>
      <c r="BZ61" s="462"/>
      <c r="CA61" s="462"/>
      <c r="CB61" s="462"/>
      <c r="CC61" s="462"/>
      <c r="CD61" s="462"/>
      <c r="CE61" s="463"/>
      <c r="CF61" s="464" t="s">
        <v>47</v>
      </c>
      <c r="CG61" s="462"/>
      <c r="CH61" s="462"/>
      <c r="CI61" s="462"/>
      <c r="CJ61" s="462"/>
      <c r="CK61" s="462"/>
      <c r="CL61" s="462"/>
      <c r="CM61" s="462"/>
      <c r="CN61" s="462"/>
      <c r="CO61" s="462"/>
      <c r="CP61" s="462"/>
      <c r="CQ61" s="462"/>
      <c r="CR61" s="463"/>
      <c r="CS61" s="464"/>
      <c r="CT61" s="462"/>
      <c r="CU61" s="462"/>
      <c r="CV61" s="462"/>
      <c r="CW61" s="462"/>
      <c r="CX61" s="462"/>
      <c r="CY61" s="462"/>
      <c r="CZ61" s="462"/>
      <c r="DA61" s="462"/>
      <c r="DB61" s="462"/>
      <c r="DC61" s="462"/>
      <c r="DD61" s="462"/>
      <c r="DE61" s="463"/>
      <c r="DF61" s="468">
        <f>DF62+DF63+DF65+DF66+DF71+DF70+DF68</f>
        <v>25568759.160000004</v>
      </c>
      <c r="DG61" s="469"/>
      <c r="DH61" s="469"/>
      <c r="DI61" s="469"/>
      <c r="DJ61" s="469"/>
      <c r="DK61" s="469"/>
      <c r="DL61" s="469"/>
      <c r="DM61" s="469"/>
      <c r="DN61" s="469"/>
      <c r="DO61" s="469"/>
      <c r="DP61" s="469"/>
      <c r="DQ61" s="469"/>
      <c r="DR61" s="470"/>
      <c r="DS61" s="468">
        <f>DS62+DS63+DS65+DS66+DS71+DS70+DS68</f>
        <v>23969800</v>
      </c>
      <c r="DT61" s="469"/>
      <c r="DU61" s="469"/>
      <c r="DV61" s="469"/>
      <c r="DW61" s="469"/>
      <c r="DX61" s="469"/>
      <c r="DY61" s="469"/>
      <c r="DZ61" s="469"/>
      <c r="EA61" s="469"/>
      <c r="EB61" s="469"/>
      <c r="EC61" s="469"/>
      <c r="ED61" s="469"/>
      <c r="EE61" s="470"/>
      <c r="EF61" s="468">
        <f>EF62+EF63+EF65+EF66+EF71+EF70+EF68</f>
        <v>25241000</v>
      </c>
      <c r="EG61" s="469"/>
      <c r="EH61" s="469"/>
      <c r="EI61" s="469"/>
      <c r="EJ61" s="469"/>
      <c r="EK61" s="469"/>
      <c r="EL61" s="469"/>
      <c r="EM61" s="469"/>
      <c r="EN61" s="469"/>
      <c r="EO61" s="469"/>
      <c r="EP61" s="469"/>
      <c r="EQ61" s="469"/>
      <c r="ER61" s="470"/>
      <c r="ES61" s="456" t="s">
        <v>47</v>
      </c>
      <c r="ET61" s="457"/>
      <c r="EU61" s="457"/>
      <c r="EV61" s="457"/>
      <c r="EW61" s="457"/>
      <c r="EX61" s="457"/>
      <c r="EY61" s="457"/>
      <c r="EZ61" s="457"/>
      <c r="FA61" s="457"/>
      <c r="FB61" s="457"/>
      <c r="FC61" s="457"/>
      <c r="FD61" s="457"/>
      <c r="FE61" s="458"/>
      <c r="FG61" s="604"/>
      <c r="FH61" s="36">
        <v>244</v>
      </c>
      <c r="FI61" s="36">
        <v>34101</v>
      </c>
      <c r="FJ61" s="36"/>
      <c r="FK61" s="36"/>
      <c r="FL61" s="46"/>
      <c r="FM61" s="46"/>
      <c r="FN61" s="46"/>
      <c r="FO61" s="47"/>
      <c r="FP61" s="74"/>
      <c r="FQ61" s="331"/>
      <c r="FR61" s="46"/>
      <c r="FS61" s="46"/>
      <c r="FT61" s="46"/>
      <c r="FU61" s="46"/>
      <c r="FV61" s="46"/>
      <c r="FW61" s="46"/>
      <c r="FX61" s="43"/>
      <c r="FY61" s="43"/>
      <c r="FZ61" s="43"/>
      <c r="GA61" s="42"/>
      <c r="GB61" s="42"/>
      <c r="GC61" s="42"/>
      <c r="GD61" s="42"/>
      <c r="GE61" s="42"/>
      <c r="GF61" s="42"/>
      <c r="GG61" s="42"/>
      <c r="GH61" s="42"/>
      <c r="GI61" s="42"/>
      <c r="GJ61" s="344"/>
      <c r="GK61" s="344"/>
      <c r="GL61" s="72"/>
      <c r="GM61" s="65"/>
      <c r="GN61" s="36"/>
      <c r="GO61" s="36"/>
      <c r="GP61" s="36"/>
      <c r="GQ61" s="49">
        <f t="shared" si="0"/>
        <v>0</v>
      </c>
    </row>
    <row r="62" spans="1:199" ht="22.5" customHeight="1">
      <c r="A62" s="420" t="s">
        <v>87</v>
      </c>
      <c r="B62" s="421"/>
      <c r="C62" s="421"/>
      <c r="D62" s="421"/>
      <c r="E62" s="421"/>
      <c r="F62" s="421"/>
      <c r="G62" s="421"/>
      <c r="H62" s="421"/>
      <c r="I62" s="421"/>
      <c r="J62" s="421"/>
      <c r="K62" s="421"/>
      <c r="L62" s="421"/>
      <c r="M62" s="421"/>
      <c r="N62" s="421"/>
      <c r="O62" s="421"/>
      <c r="P62" s="421"/>
      <c r="Q62" s="421"/>
      <c r="R62" s="421"/>
      <c r="S62" s="421"/>
      <c r="T62" s="421"/>
      <c r="U62" s="421"/>
      <c r="V62" s="421"/>
      <c r="W62" s="421"/>
      <c r="X62" s="421"/>
      <c r="Y62" s="421"/>
      <c r="Z62" s="421"/>
      <c r="AA62" s="421"/>
      <c r="AB62" s="421"/>
      <c r="AC62" s="421"/>
      <c r="AD62" s="421"/>
      <c r="AE62" s="421"/>
      <c r="AF62" s="421"/>
      <c r="AG62" s="421"/>
      <c r="AH62" s="421"/>
      <c r="AI62" s="421"/>
      <c r="AJ62" s="421"/>
      <c r="AK62" s="421"/>
      <c r="AL62" s="421"/>
      <c r="AM62" s="421"/>
      <c r="AN62" s="421"/>
      <c r="AO62" s="421"/>
      <c r="AP62" s="421"/>
      <c r="AQ62" s="421"/>
      <c r="AR62" s="421"/>
      <c r="AS62" s="421"/>
      <c r="AT62" s="421"/>
      <c r="AU62" s="421"/>
      <c r="AV62" s="421"/>
      <c r="AW62" s="421"/>
      <c r="AX62" s="421"/>
      <c r="AY62" s="421"/>
      <c r="AZ62" s="421"/>
      <c r="BA62" s="421"/>
      <c r="BB62" s="421"/>
      <c r="BC62" s="421"/>
      <c r="BD62" s="421"/>
      <c r="BE62" s="421"/>
      <c r="BF62" s="421"/>
      <c r="BG62" s="421"/>
      <c r="BH62" s="421"/>
      <c r="BI62" s="421"/>
      <c r="BJ62" s="421"/>
      <c r="BK62" s="421"/>
      <c r="BL62" s="421"/>
      <c r="BM62" s="421"/>
      <c r="BN62" s="421"/>
      <c r="BO62" s="421"/>
      <c r="BP62" s="421"/>
      <c r="BQ62" s="421"/>
      <c r="BR62" s="421"/>
      <c r="BS62" s="421"/>
      <c r="BT62" s="421"/>
      <c r="BU62" s="421"/>
      <c r="BV62" s="421"/>
      <c r="BW62" s="421"/>
      <c r="BX62" s="387" t="s">
        <v>88</v>
      </c>
      <c r="BY62" s="388"/>
      <c r="BZ62" s="388"/>
      <c r="CA62" s="388"/>
      <c r="CB62" s="388"/>
      <c r="CC62" s="388"/>
      <c r="CD62" s="388"/>
      <c r="CE62" s="389"/>
      <c r="CF62" s="390" t="s">
        <v>89</v>
      </c>
      <c r="CG62" s="388"/>
      <c r="CH62" s="388"/>
      <c r="CI62" s="388"/>
      <c r="CJ62" s="388"/>
      <c r="CK62" s="388"/>
      <c r="CL62" s="388"/>
      <c r="CM62" s="388"/>
      <c r="CN62" s="388"/>
      <c r="CO62" s="388"/>
      <c r="CP62" s="388"/>
      <c r="CQ62" s="388"/>
      <c r="CR62" s="389"/>
      <c r="CS62" s="390" t="s">
        <v>271</v>
      </c>
      <c r="CT62" s="388"/>
      <c r="CU62" s="388"/>
      <c r="CV62" s="388"/>
      <c r="CW62" s="388"/>
      <c r="CX62" s="388"/>
      <c r="CY62" s="388"/>
      <c r="CZ62" s="388"/>
      <c r="DA62" s="388"/>
      <c r="DB62" s="388"/>
      <c r="DC62" s="388"/>
      <c r="DD62" s="388"/>
      <c r="DE62" s="389"/>
      <c r="DF62" s="391">
        <f>GQ33+GQ73</f>
        <v>19457914.108571433</v>
      </c>
      <c r="DG62" s="392"/>
      <c r="DH62" s="392"/>
      <c r="DI62" s="392"/>
      <c r="DJ62" s="392"/>
      <c r="DK62" s="392"/>
      <c r="DL62" s="392"/>
      <c r="DM62" s="392"/>
      <c r="DN62" s="392"/>
      <c r="DO62" s="392"/>
      <c r="DP62" s="392"/>
      <c r="DQ62" s="392"/>
      <c r="DR62" s="393"/>
      <c r="DS62" s="380">
        <v>18358933.79</v>
      </c>
      <c r="DT62" s="381"/>
      <c r="DU62" s="381"/>
      <c r="DV62" s="381"/>
      <c r="DW62" s="381"/>
      <c r="DX62" s="381"/>
      <c r="DY62" s="381"/>
      <c r="DZ62" s="381"/>
      <c r="EA62" s="381"/>
      <c r="EB62" s="381"/>
      <c r="EC62" s="381"/>
      <c r="ED62" s="381"/>
      <c r="EE62" s="382"/>
      <c r="EF62" s="380">
        <v>19335133.79</v>
      </c>
      <c r="EG62" s="381"/>
      <c r="EH62" s="381"/>
      <c r="EI62" s="381"/>
      <c r="EJ62" s="381"/>
      <c r="EK62" s="381"/>
      <c r="EL62" s="381"/>
      <c r="EM62" s="381"/>
      <c r="EN62" s="381"/>
      <c r="EO62" s="381"/>
      <c r="EP62" s="381"/>
      <c r="EQ62" s="381"/>
      <c r="ER62" s="382"/>
      <c r="ES62" s="375" t="s">
        <v>47</v>
      </c>
      <c r="ET62" s="376"/>
      <c r="EU62" s="376"/>
      <c r="EV62" s="376"/>
      <c r="EW62" s="376"/>
      <c r="EX62" s="376"/>
      <c r="EY62" s="376"/>
      <c r="EZ62" s="376"/>
      <c r="FA62" s="376"/>
      <c r="FB62" s="376"/>
      <c r="FC62" s="376"/>
      <c r="FD62" s="376"/>
      <c r="FE62" s="383"/>
      <c r="FG62" s="604"/>
      <c r="FH62" s="36">
        <v>244</v>
      </c>
      <c r="FI62" s="36">
        <v>34201</v>
      </c>
      <c r="FJ62" s="36"/>
      <c r="FK62" s="36"/>
      <c r="FL62" s="46"/>
      <c r="FM62" s="46"/>
      <c r="FN62" s="46">
        <v>10154.009999999995</v>
      </c>
      <c r="FO62" s="47"/>
      <c r="FP62" s="74"/>
      <c r="FQ62" s="331"/>
      <c r="FR62" s="46"/>
      <c r="FS62" s="46"/>
      <c r="FT62" s="46"/>
      <c r="FU62" s="46"/>
      <c r="FV62" s="46"/>
      <c r="FW62" s="46"/>
      <c r="FX62" s="43"/>
      <c r="FY62" s="43"/>
      <c r="FZ62" s="43"/>
      <c r="GA62" s="42"/>
      <c r="GB62" s="42"/>
      <c r="GC62" s="42"/>
      <c r="GD62" s="42"/>
      <c r="GE62" s="42"/>
      <c r="GF62" s="42"/>
      <c r="GG62" s="42"/>
      <c r="GH62" s="42"/>
      <c r="GI62" s="42"/>
      <c r="GJ62" s="344"/>
      <c r="GK62" s="344"/>
      <c r="GL62" s="72"/>
      <c r="GM62" s="65"/>
      <c r="GN62" s="36"/>
      <c r="GO62" s="36">
        <v>41524.32</v>
      </c>
      <c r="GP62" s="36"/>
      <c r="GQ62" s="49">
        <f>SUM(FL62:GP62)</f>
        <v>51678.329999999994</v>
      </c>
    </row>
    <row r="63" spans="1:199" ht="12.75" customHeight="1">
      <c r="A63" s="384" t="s">
        <v>285</v>
      </c>
      <c r="B63" s="385"/>
      <c r="C63" s="385"/>
      <c r="D63" s="385"/>
      <c r="E63" s="385"/>
      <c r="F63" s="385"/>
      <c r="G63" s="385"/>
      <c r="H63" s="385"/>
      <c r="I63" s="385"/>
      <c r="J63" s="385"/>
      <c r="K63" s="385"/>
      <c r="L63" s="385"/>
      <c r="M63" s="385"/>
      <c r="N63" s="385"/>
      <c r="O63" s="385"/>
      <c r="P63" s="385"/>
      <c r="Q63" s="385"/>
      <c r="R63" s="385"/>
      <c r="S63" s="385"/>
      <c r="T63" s="385"/>
      <c r="U63" s="385"/>
      <c r="V63" s="385"/>
      <c r="W63" s="385"/>
      <c r="X63" s="385"/>
      <c r="Y63" s="385"/>
      <c r="Z63" s="385"/>
      <c r="AA63" s="385"/>
      <c r="AB63" s="385"/>
      <c r="AC63" s="385"/>
      <c r="AD63" s="385"/>
      <c r="AE63" s="385"/>
      <c r="AF63" s="385"/>
      <c r="AG63" s="385"/>
      <c r="AH63" s="385"/>
      <c r="AI63" s="385"/>
      <c r="AJ63" s="385"/>
      <c r="AK63" s="385"/>
      <c r="AL63" s="385"/>
      <c r="AM63" s="385"/>
      <c r="AN63" s="385"/>
      <c r="AO63" s="385"/>
      <c r="AP63" s="385"/>
      <c r="AQ63" s="385"/>
      <c r="AR63" s="385"/>
      <c r="AS63" s="385"/>
      <c r="AT63" s="385"/>
      <c r="AU63" s="385"/>
      <c r="AV63" s="385"/>
      <c r="AW63" s="385"/>
      <c r="AX63" s="385"/>
      <c r="AY63" s="385"/>
      <c r="AZ63" s="385"/>
      <c r="BA63" s="385"/>
      <c r="BB63" s="385"/>
      <c r="BC63" s="385"/>
      <c r="BD63" s="385"/>
      <c r="BE63" s="385"/>
      <c r="BF63" s="385"/>
      <c r="BG63" s="385"/>
      <c r="BH63" s="385"/>
      <c r="BI63" s="385"/>
      <c r="BJ63" s="385"/>
      <c r="BK63" s="385"/>
      <c r="BL63" s="385"/>
      <c r="BM63" s="385"/>
      <c r="BN63" s="385"/>
      <c r="BO63" s="385"/>
      <c r="BP63" s="385"/>
      <c r="BQ63" s="385"/>
      <c r="BR63" s="385"/>
      <c r="BS63" s="385"/>
      <c r="BT63" s="385"/>
      <c r="BU63" s="385"/>
      <c r="BV63" s="385"/>
      <c r="BW63" s="386"/>
      <c r="BX63" s="387" t="s">
        <v>88</v>
      </c>
      <c r="BY63" s="388"/>
      <c r="BZ63" s="388"/>
      <c r="CA63" s="388"/>
      <c r="CB63" s="388"/>
      <c r="CC63" s="388"/>
      <c r="CD63" s="388"/>
      <c r="CE63" s="389"/>
      <c r="CF63" s="390" t="s">
        <v>89</v>
      </c>
      <c r="CG63" s="388"/>
      <c r="CH63" s="388"/>
      <c r="CI63" s="388"/>
      <c r="CJ63" s="388"/>
      <c r="CK63" s="388"/>
      <c r="CL63" s="388"/>
      <c r="CM63" s="388"/>
      <c r="CN63" s="388"/>
      <c r="CO63" s="388"/>
      <c r="CP63" s="388"/>
      <c r="CQ63" s="388"/>
      <c r="CR63" s="389"/>
      <c r="CS63" s="390" t="s">
        <v>277</v>
      </c>
      <c r="CT63" s="388"/>
      <c r="CU63" s="388"/>
      <c r="CV63" s="388"/>
      <c r="CW63" s="388"/>
      <c r="CX63" s="388"/>
      <c r="CY63" s="388"/>
      <c r="CZ63" s="388"/>
      <c r="DA63" s="388"/>
      <c r="DB63" s="388"/>
      <c r="DC63" s="388"/>
      <c r="DD63" s="388"/>
      <c r="DE63" s="389"/>
      <c r="DF63" s="391">
        <f>GQ55+GQ95</f>
        <v>104297.09999999999</v>
      </c>
      <c r="DG63" s="392"/>
      <c r="DH63" s="392"/>
      <c r="DI63" s="392"/>
      <c r="DJ63" s="392"/>
      <c r="DK63" s="392"/>
      <c r="DL63" s="392"/>
      <c r="DM63" s="392"/>
      <c r="DN63" s="392"/>
      <c r="DO63" s="392"/>
      <c r="DP63" s="392"/>
      <c r="DQ63" s="392"/>
      <c r="DR63" s="393"/>
      <c r="DS63" s="380">
        <v>60000</v>
      </c>
      <c r="DT63" s="381"/>
      <c r="DU63" s="381"/>
      <c r="DV63" s="381"/>
      <c r="DW63" s="381"/>
      <c r="DX63" s="381"/>
      <c r="DY63" s="381"/>
      <c r="DZ63" s="381"/>
      <c r="EA63" s="381"/>
      <c r="EB63" s="381"/>
      <c r="EC63" s="381"/>
      <c r="ED63" s="381"/>
      <c r="EE63" s="382"/>
      <c r="EF63" s="380">
        <v>60000</v>
      </c>
      <c r="EG63" s="381"/>
      <c r="EH63" s="381"/>
      <c r="EI63" s="381"/>
      <c r="EJ63" s="381"/>
      <c r="EK63" s="381"/>
      <c r="EL63" s="381"/>
      <c r="EM63" s="381"/>
      <c r="EN63" s="381"/>
      <c r="EO63" s="381"/>
      <c r="EP63" s="381"/>
      <c r="EQ63" s="381"/>
      <c r="ER63" s="382"/>
      <c r="ES63" s="375" t="s">
        <v>47</v>
      </c>
      <c r="ET63" s="376"/>
      <c r="EU63" s="376"/>
      <c r="EV63" s="376"/>
      <c r="EW63" s="376"/>
      <c r="EX63" s="376"/>
      <c r="EY63" s="376"/>
      <c r="EZ63" s="376"/>
      <c r="FA63" s="376"/>
      <c r="FB63" s="376"/>
      <c r="FC63" s="376"/>
      <c r="FD63" s="376"/>
      <c r="FE63" s="383"/>
      <c r="FG63" s="604"/>
      <c r="FH63" s="36">
        <v>244</v>
      </c>
      <c r="FI63" s="36">
        <v>34301</v>
      </c>
      <c r="FJ63" s="36"/>
      <c r="FK63" s="36"/>
      <c r="FL63" s="46"/>
      <c r="FM63" s="46"/>
      <c r="FN63" s="46"/>
      <c r="FO63" s="47"/>
      <c r="FP63" s="74"/>
      <c r="FQ63" s="331"/>
      <c r="FR63" s="46"/>
      <c r="FS63" s="46"/>
      <c r="FT63" s="46"/>
      <c r="FU63" s="46"/>
      <c r="FV63" s="46"/>
      <c r="FW63" s="46"/>
      <c r="FX63" s="43"/>
      <c r="FY63" s="43"/>
      <c r="FZ63" s="43"/>
      <c r="GA63" s="42"/>
      <c r="GB63" s="42"/>
      <c r="GC63" s="42"/>
      <c r="GD63" s="42"/>
      <c r="GE63" s="42"/>
      <c r="GF63" s="42"/>
      <c r="GG63" s="42"/>
      <c r="GH63" s="42"/>
      <c r="GI63" s="42"/>
      <c r="GJ63" s="344"/>
      <c r="GK63" s="344"/>
      <c r="GL63" s="72"/>
      <c r="GM63" s="65"/>
      <c r="GN63" s="36"/>
      <c r="GO63" s="36"/>
      <c r="GP63" s="36"/>
      <c r="GQ63" s="49">
        <f t="shared" si="0"/>
        <v>0</v>
      </c>
    </row>
    <row r="64" spans="1:199" ht="10.5" customHeight="1">
      <c r="A64" s="384" t="s">
        <v>90</v>
      </c>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5"/>
      <c r="AY64" s="385"/>
      <c r="AZ64" s="385"/>
      <c r="BA64" s="385"/>
      <c r="BB64" s="385"/>
      <c r="BC64" s="385"/>
      <c r="BD64" s="385"/>
      <c r="BE64" s="385"/>
      <c r="BF64" s="385"/>
      <c r="BG64" s="385"/>
      <c r="BH64" s="385"/>
      <c r="BI64" s="385"/>
      <c r="BJ64" s="385"/>
      <c r="BK64" s="385"/>
      <c r="BL64" s="385"/>
      <c r="BM64" s="385"/>
      <c r="BN64" s="385"/>
      <c r="BO64" s="385"/>
      <c r="BP64" s="385"/>
      <c r="BQ64" s="385"/>
      <c r="BR64" s="385"/>
      <c r="BS64" s="385"/>
      <c r="BT64" s="385"/>
      <c r="BU64" s="385"/>
      <c r="BV64" s="385"/>
      <c r="BW64" s="386"/>
      <c r="BX64" s="387" t="s">
        <v>91</v>
      </c>
      <c r="BY64" s="388"/>
      <c r="BZ64" s="388"/>
      <c r="CA64" s="388"/>
      <c r="CB64" s="388"/>
      <c r="CC64" s="388"/>
      <c r="CD64" s="388"/>
      <c r="CE64" s="389"/>
      <c r="CF64" s="390" t="s">
        <v>92</v>
      </c>
      <c r="CG64" s="388"/>
      <c r="CH64" s="388"/>
      <c r="CI64" s="388"/>
      <c r="CJ64" s="388"/>
      <c r="CK64" s="388"/>
      <c r="CL64" s="388"/>
      <c r="CM64" s="388"/>
      <c r="CN64" s="388"/>
      <c r="CO64" s="388"/>
      <c r="CP64" s="388"/>
      <c r="CQ64" s="388"/>
      <c r="CR64" s="389"/>
      <c r="CS64" s="390" t="s">
        <v>276</v>
      </c>
      <c r="CT64" s="388"/>
      <c r="CU64" s="388"/>
      <c r="CV64" s="388"/>
      <c r="CW64" s="388"/>
      <c r="CX64" s="388"/>
      <c r="CY64" s="388"/>
      <c r="CZ64" s="388"/>
      <c r="DA64" s="388"/>
      <c r="DB64" s="388"/>
      <c r="DC64" s="388"/>
      <c r="DD64" s="388"/>
      <c r="DE64" s="389"/>
      <c r="DF64" s="391"/>
      <c r="DG64" s="392"/>
      <c r="DH64" s="392"/>
      <c r="DI64" s="392"/>
      <c r="DJ64" s="392"/>
      <c r="DK64" s="392"/>
      <c r="DL64" s="392"/>
      <c r="DM64" s="392"/>
      <c r="DN64" s="392"/>
      <c r="DO64" s="392"/>
      <c r="DP64" s="392"/>
      <c r="DQ64" s="392"/>
      <c r="DR64" s="393"/>
      <c r="DS64" s="380"/>
      <c r="DT64" s="381"/>
      <c r="DU64" s="381"/>
      <c r="DV64" s="381"/>
      <c r="DW64" s="381"/>
      <c r="DX64" s="381"/>
      <c r="DY64" s="381"/>
      <c r="DZ64" s="381"/>
      <c r="EA64" s="381"/>
      <c r="EB64" s="381"/>
      <c r="EC64" s="381"/>
      <c r="ED64" s="381"/>
      <c r="EE64" s="382"/>
      <c r="EF64" s="380"/>
      <c r="EG64" s="381"/>
      <c r="EH64" s="381"/>
      <c r="EI64" s="381"/>
      <c r="EJ64" s="381"/>
      <c r="EK64" s="381"/>
      <c r="EL64" s="381"/>
      <c r="EM64" s="381"/>
      <c r="EN64" s="381"/>
      <c r="EO64" s="381"/>
      <c r="EP64" s="381"/>
      <c r="EQ64" s="381"/>
      <c r="ER64" s="382"/>
      <c r="ES64" s="375" t="s">
        <v>47</v>
      </c>
      <c r="ET64" s="376"/>
      <c r="EU64" s="376"/>
      <c r="EV64" s="376"/>
      <c r="EW64" s="376"/>
      <c r="EX64" s="376"/>
      <c r="EY64" s="376"/>
      <c r="EZ64" s="376"/>
      <c r="FA64" s="376"/>
      <c r="FB64" s="376"/>
      <c r="FC64" s="376"/>
      <c r="FD64" s="376"/>
      <c r="FE64" s="383"/>
      <c r="FG64" s="604"/>
      <c r="FH64" s="36">
        <v>244</v>
      </c>
      <c r="FI64" s="36">
        <v>34401</v>
      </c>
      <c r="FJ64" s="36"/>
      <c r="FK64" s="36"/>
      <c r="FL64" s="46"/>
      <c r="FM64" s="46"/>
      <c r="FN64" s="46"/>
      <c r="FO64" s="47"/>
      <c r="FP64" s="74"/>
      <c r="FQ64" s="331"/>
      <c r="FR64" s="46"/>
      <c r="FS64" s="46"/>
      <c r="FT64" s="46"/>
      <c r="FU64" s="46"/>
      <c r="FV64" s="46"/>
      <c r="FW64" s="46"/>
      <c r="FX64" s="43"/>
      <c r="FY64" s="43"/>
      <c r="FZ64" s="43"/>
      <c r="GA64" s="42"/>
      <c r="GB64" s="42"/>
      <c r="GC64" s="42"/>
      <c r="GD64" s="42"/>
      <c r="GE64" s="42"/>
      <c r="GF64" s="42"/>
      <c r="GG64" s="42"/>
      <c r="GH64" s="42"/>
      <c r="GI64" s="42"/>
      <c r="GJ64" s="344"/>
      <c r="GK64" s="344"/>
      <c r="GL64" s="72"/>
      <c r="GM64" s="65"/>
      <c r="GN64" s="36"/>
      <c r="GO64" s="36"/>
      <c r="GP64" s="36"/>
      <c r="GQ64" s="49">
        <f t="shared" si="0"/>
        <v>0</v>
      </c>
    </row>
    <row r="65" spans="1:199" ht="10.5" customHeight="1">
      <c r="A65" s="384" t="s">
        <v>280</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5"/>
      <c r="BF65" s="385"/>
      <c r="BG65" s="385"/>
      <c r="BH65" s="385"/>
      <c r="BI65" s="385"/>
      <c r="BJ65" s="385"/>
      <c r="BK65" s="385"/>
      <c r="BL65" s="385"/>
      <c r="BM65" s="385"/>
      <c r="BN65" s="385"/>
      <c r="BO65" s="385"/>
      <c r="BP65" s="385"/>
      <c r="BQ65" s="385"/>
      <c r="BR65" s="385"/>
      <c r="BS65" s="385"/>
      <c r="BT65" s="385"/>
      <c r="BU65" s="385"/>
      <c r="BV65" s="385"/>
      <c r="BW65" s="386"/>
      <c r="BX65" s="387" t="s">
        <v>274</v>
      </c>
      <c r="BY65" s="388"/>
      <c r="BZ65" s="388"/>
      <c r="CA65" s="388"/>
      <c r="CB65" s="388"/>
      <c r="CC65" s="388"/>
      <c r="CD65" s="388"/>
      <c r="CE65" s="389"/>
      <c r="CF65" s="390" t="s">
        <v>92</v>
      </c>
      <c r="CG65" s="388"/>
      <c r="CH65" s="388"/>
      <c r="CI65" s="388"/>
      <c r="CJ65" s="388"/>
      <c r="CK65" s="388"/>
      <c r="CL65" s="388"/>
      <c r="CM65" s="388"/>
      <c r="CN65" s="388"/>
      <c r="CO65" s="388"/>
      <c r="CP65" s="388"/>
      <c r="CQ65" s="388"/>
      <c r="CR65" s="389"/>
      <c r="CS65" s="390" t="s">
        <v>272</v>
      </c>
      <c r="CT65" s="388"/>
      <c r="CU65" s="388"/>
      <c r="CV65" s="388"/>
      <c r="CW65" s="388"/>
      <c r="CX65" s="388"/>
      <c r="CY65" s="388"/>
      <c r="CZ65" s="388"/>
      <c r="DA65" s="388"/>
      <c r="DB65" s="388"/>
      <c r="DC65" s="388"/>
      <c r="DD65" s="388"/>
      <c r="DE65" s="389"/>
      <c r="DF65" s="391">
        <f>GQ34+GQ74</f>
        <v>400</v>
      </c>
      <c r="DG65" s="392"/>
      <c r="DH65" s="392"/>
      <c r="DI65" s="392"/>
      <c r="DJ65" s="392"/>
      <c r="DK65" s="392"/>
      <c r="DL65" s="392"/>
      <c r="DM65" s="392"/>
      <c r="DN65" s="392"/>
      <c r="DO65" s="392"/>
      <c r="DP65" s="392"/>
      <c r="DQ65" s="392"/>
      <c r="DR65" s="393"/>
      <c r="DS65" s="380">
        <v>700</v>
      </c>
      <c r="DT65" s="381"/>
      <c r="DU65" s="381"/>
      <c r="DV65" s="381"/>
      <c r="DW65" s="381"/>
      <c r="DX65" s="381"/>
      <c r="DY65" s="381"/>
      <c r="DZ65" s="381"/>
      <c r="EA65" s="381"/>
      <c r="EB65" s="381"/>
      <c r="EC65" s="381"/>
      <c r="ED65" s="381"/>
      <c r="EE65" s="382"/>
      <c r="EF65" s="380">
        <v>700</v>
      </c>
      <c r="EG65" s="381"/>
      <c r="EH65" s="381"/>
      <c r="EI65" s="381"/>
      <c r="EJ65" s="381"/>
      <c r="EK65" s="381"/>
      <c r="EL65" s="381"/>
      <c r="EM65" s="381"/>
      <c r="EN65" s="381"/>
      <c r="EO65" s="381"/>
      <c r="EP65" s="381"/>
      <c r="EQ65" s="381"/>
      <c r="ER65" s="382"/>
      <c r="ES65" s="375" t="s">
        <v>47</v>
      </c>
      <c r="ET65" s="376"/>
      <c r="EU65" s="376"/>
      <c r="EV65" s="376"/>
      <c r="EW65" s="376"/>
      <c r="EX65" s="376"/>
      <c r="EY65" s="376"/>
      <c r="EZ65" s="376"/>
      <c r="FA65" s="376"/>
      <c r="FB65" s="376"/>
      <c r="FC65" s="376"/>
      <c r="FD65" s="376"/>
      <c r="FE65" s="383"/>
      <c r="FG65" s="604"/>
      <c r="FH65" s="36">
        <v>244</v>
      </c>
      <c r="FI65" s="36">
        <v>34501</v>
      </c>
      <c r="FJ65" s="36"/>
      <c r="FK65" s="36"/>
      <c r="FL65" s="46"/>
      <c r="FM65" s="46"/>
      <c r="FN65" s="46"/>
      <c r="FO65" s="47"/>
      <c r="FP65" s="74"/>
      <c r="FQ65" s="331"/>
      <c r="FR65" s="46"/>
      <c r="FS65" s="46"/>
      <c r="FT65" s="46"/>
      <c r="FU65" s="46"/>
      <c r="FV65" s="46"/>
      <c r="FW65" s="46"/>
      <c r="FX65" s="43"/>
      <c r="FY65" s="43"/>
      <c r="FZ65" s="43"/>
      <c r="GA65" s="42"/>
      <c r="GB65" s="42"/>
      <c r="GC65" s="42"/>
      <c r="GD65" s="42"/>
      <c r="GE65" s="42"/>
      <c r="GF65" s="42"/>
      <c r="GG65" s="42"/>
      <c r="GH65" s="42"/>
      <c r="GI65" s="42"/>
      <c r="GJ65" s="344"/>
      <c r="GK65" s="344"/>
      <c r="GL65" s="72"/>
      <c r="GM65" s="65"/>
      <c r="GN65" s="36"/>
      <c r="GO65" s="36"/>
      <c r="GP65" s="36"/>
      <c r="GQ65" s="49">
        <f t="shared" si="0"/>
        <v>0</v>
      </c>
    </row>
    <row r="66" spans="1:199" ht="10.5" customHeight="1">
      <c r="A66" s="384" t="s">
        <v>280</v>
      </c>
      <c r="B66" s="385"/>
      <c r="C66" s="385"/>
      <c r="D66" s="385"/>
      <c r="E66" s="385"/>
      <c r="F66" s="385"/>
      <c r="G66" s="385"/>
      <c r="H66" s="385"/>
      <c r="I66" s="385"/>
      <c r="J66" s="385"/>
      <c r="K66" s="385"/>
      <c r="L66" s="385"/>
      <c r="M66" s="385"/>
      <c r="N66" s="385"/>
      <c r="O66" s="385"/>
      <c r="P66" s="385"/>
      <c r="Q66" s="385"/>
      <c r="R66" s="385"/>
      <c r="S66" s="385"/>
      <c r="T66" s="385"/>
      <c r="U66" s="385"/>
      <c r="V66" s="385"/>
      <c r="W66" s="385"/>
      <c r="X66" s="385"/>
      <c r="Y66" s="385"/>
      <c r="Z66" s="385"/>
      <c r="AA66" s="385"/>
      <c r="AB66" s="385"/>
      <c r="AC66" s="385"/>
      <c r="AD66" s="385"/>
      <c r="AE66" s="385"/>
      <c r="AF66" s="385"/>
      <c r="AG66" s="385"/>
      <c r="AH66" s="385"/>
      <c r="AI66" s="385"/>
      <c r="AJ66" s="385"/>
      <c r="AK66" s="385"/>
      <c r="AL66" s="385"/>
      <c r="AM66" s="385"/>
      <c r="AN66" s="385"/>
      <c r="AO66" s="385"/>
      <c r="AP66" s="385"/>
      <c r="AQ66" s="385"/>
      <c r="AR66" s="385"/>
      <c r="AS66" s="385"/>
      <c r="AT66" s="385"/>
      <c r="AU66" s="385"/>
      <c r="AV66" s="385"/>
      <c r="AW66" s="385"/>
      <c r="AX66" s="385"/>
      <c r="AY66" s="385"/>
      <c r="AZ66" s="385"/>
      <c r="BA66" s="385"/>
      <c r="BB66" s="385"/>
      <c r="BC66" s="385"/>
      <c r="BD66" s="385"/>
      <c r="BE66" s="385"/>
      <c r="BF66" s="385"/>
      <c r="BG66" s="385"/>
      <c r="BH66" s="385"/>
      <c r="BI66" s="385"/>
      <c r="BJ66" s="385"/>
      <c r="BK66" s="385"/>
      <c r="BL66" s="385"/>
      <c r="BM66" s="385"/>
      <c r="BN66" s="385"/>
      <c r="BO66" s="385"/>
      <c r="BP66" s="385"/>
      <c r="BQ66" s="385"/>
      <c r="BR66" s="385"/>
      <c r="BS66" s="385"/>
      <c r="BT66" s="385"/>
      <c r="BU66" s="385"/>
      <c r="BV66" s="385"/>
      <c r="BW66" s="386"/>
      <c r="BX66" s="387" t="s">
        <v>281</v>
      </c>
      <c r="BY66" s="388"/>
      <c r="BZ66" s="388"/>
      <c r="CA66" s="388"/>
      <c r="CB66" s="388"/>
      <c r="CC66" s="388"/>
      <c r="CD66" s="388"/>
      <c r="CE66" s="389"/>
      <c r="CF66" s="390" t="s">
        <v>92</v>
      </c>
      <c r="CG66" s="388"/>
      <c r="CH66" s="388"/>
      <c r="CI66" s="388"/>
      <c r="CJ66" s="388"/>
      <c r="CK66" s="388"/>
      <c r="CL66" s="388"/>
      <c r="CM66" s="388"/>
      <c r="CN66" s="388"/>
      <c r="CO66" s="388"/>
      <c r="CP66" s="388"/>
      <c r="CQ66" s="388"/>
      <c r="CR66" s="389"/>
      <c r="CS66" s="390" t="s">
        <v>275</v>
      </c>
      <c r="CT66" s="388"/>
      <c r="CU66" s="388"/>
      <c r="CV66" s="388"/>
      <c r="CW66" s="388"/>
      <c r="CX66" s="388"/>
      <c r="CY66" s="388"/>
      <c r="CZ66" s="388"/>
      <c r="DA66" s="388"/>
      <c r="DB66" s="388"/>
      <c r="DC66" s="388"/>
      <c r="DD66" s="388"/>
      <c r="DE66" s="389"/>
      <c r="DF66" s="391">
        <f>GQ36+GQ76</f>
        <v>131008.3</v>
      </c>
      <c r="DG66" s="392"/>
      <c r="DH66" s="392"/>
      <c r="DI66" s="392"/>
      <c r="DJ66" s="392"/>
      <c r="DK66" s="392"/>
      <c r="DL66" s="392"/>
      <c r="DM66" s="392"/>
      <c r="DN66" s="392"/>
      <c r="DO66" s="392"/>
      <c r="DP66" s="392"/>
      <c r="DQ66" s="392"/>
      <c r="DR66" s="393"/>
      <c r="DS66" s="380">
        <v>0</v>
      </c>
      <c r="DT66" s="381"/>
      <c r="DU66" s="381"/>
      <c r="DV66" s="381"/>
      <c r="DW66" s="381"/>
      <c r="DX66" s="381"/>
      <c r="DY66" s="381"/>
      <c r="DZ66" s="381"/>
      <c r="EA66" s="381"/>
      <c r="EB66" s="381"/>
      <c r="EC66" s="381"/>
      <c r="ED66" s="381"/>
      <c r="EE66" s="382"/>
      <c r="EF66" s="380">
        <v>0</v>
      </c>
      <c r="EG66" s="381"/>
      <c r="EH66" s="381"/>
      <c r="EI66" s="381"/>
      <c r="EJ66" s="381"/>
      <c r="EK66" s="381"/>
      <c r="EL66" s="381"/>
      <c r="EM66" s="381"/>
      <c r="EN66" s="381"/>
      <c r="EO66" s="381"/>
      <c r="EP66" s="381"/>
      <c r="EQ66" s="381"/>
      <c r="ER66" s="382"/>
      <c r="ES66" s="375" t="s">
        <v>47</v>
      </c>
      <c r="ET66" s="376"/>
      <c r="EU66" s="376"/>
      <c r="EV66" s="376"/>
      <c r="EW66" s="376"/>
      <c r="EX66" s="376"/>
      <c r="EY66" s="376"/>
      <c r="EZ66" s="376"/>
      <c r="FA66" s="376"/>
      <c r="FB66" s="376"/>
      <c r="FC66" s="376"/>
      <c r="FD66" s="376"/>
      <c r="FE66" s="383"/>
      <c r="FG66" s="604"/>
      <c r="FH66" s="36">
        <v>244</v>
      </c>
      <c r="FI66" s="36">
        <v>34601</v>
      </c>
      <c r="FJ66" s="36"/>
      <c r="FK66" s="36"/>
      <c r="FL66" s="46"/>
      <c r="FM66" s="46">
        <v>0.08</v>
      </c>
      <c r="FN66" s="46">
        <v>95.24000000000001</v>
      </c>
      <c r="FO66" s="47"/>
      <c r="FP66" s="74"/>
      <c r="FQ66" s="331"/>
      <c r="FR66" s="46"/>
      <c r="FS66" s="46"/>
      <c r="FT66" s="46"/>
      <c r="FU66" s="46"/>
      <c r="FV66" s="46"/>
      <c r="FW66" s="46"/>
      <c r="FX66" s="43"/>
      <c r="FY66" s="43"/>
      <c r="FZ66" s="43"/>
      <c r="GA66" s="42"/>
      <c r="GB66" s="42"/>
      <c r="GC66" s="42"/>
      <c r="GD66" s="42"/>
      <c r="GE66" s="42"/>
      <c r="GF66" s="42"/>
      <c r="GG66" s="42"/>
      <c r="GH66" s="42"/>
      <c r="GI66" s="42"/>
      <c r="GJ66" s="344"/>
      <c r="GK66" s="344"/>
      <c r="GL66" s="72"/>
      <c r="GM66" s="65"/>
      <c r="GN66" s="36"/>
      <c r="GO66" s="36"/>
      <c r="GP66" s="36"/>
      <c r="GQ66" s="49">
        <f t="shared" si="0"/>
        <v>95.32000000000001</v>
      </c>
    </row>
    <row r="67" spans="1:199" ht="10.5" customHeight="1">
      <c r="A67" s="384" t="s">
        <v>280</v>
      </c>
      <c r="B67" s="385"/>
      <c r="C67" s="385"/>
      <c r="D67" s="385"/>
      <c r="E67" s="385"/>
      <c r="F67" s="385"/>
      <c r="G67" s="385"/>
      <c r="H67" s="385"/>
      <c r="I67" s="385"/>
      <c r="J67" s="385"/>
      <c r="K67" s="385"/>
      <c r="L67" s="385"/>
      <c r="M67" s="385"/>
      <c r="N67" s="385"/>
      <c r="O67" s="385"/>
      <c r="P67" s="385"/>
      <c r="Q67" s="385"/>
      <c r="R67" s="385"/>
      <c r="S67" s="385"/>
      <c r="T67" s="385"/>
      <c r="U67" s="385"/>
      <c r="V67" s="385"/>
      <c r="W67" s="385"/>
      <c r="X67" s="385"/>
      <c r="Y67" s="385"/>
      <c r="Z67" s="385"/>
      <c r="AA67" s="385"/>
      <c r="AB67" s="385"/>
      <c r="AC67" s="385"/>
      <c r="AD67" s="385"/>
      <c r="AE67" s="385"/>
      <c r="AF67" s="385"/>
      <c r="AG67" s="385"/>
      <c r="AH67" s="385"/>
      <c r="AI67" s="385"/>
      <c r="AJ67" s="385"/>
      <c r="AK67" s="385"/>
      <c r="AL67" s="385"/>
      <c r="AM67" s="385"/>
      <c r="AN67" s="385"/>
      <c r="AO67" s="385"/>
      <c r="AP67" s="385"/>
      <c r="AQ67" s="385"/>
      <c r="AR67" s="385"/>
      <c r="AS67" s="385"/>
      <c r="AT67" s="385"/>
      <c r="AU67" s="385"/>
      <c r="AV67" s="385"/>
      <c r="AW67" s="385"/>
      <c r="AX67" s="385"/>
      <c r="AY67" s="385"/>
      <c r="AZ67" s="385"/>
      <c r="BA67" s="385"/>
      <c r="BB67" s="385"/>
      <c r="BC67" s="385"/>
      <c r="BD67" s="385"/>
      <c r="BE67" s="385"/>
      <c r="BF67" s="385"/>
      <c r="BG67" s="385"/>
      <c r="BH67" s="385"/>
      <c r="BI67" s="385"/>
      <c r="BJ67" s="385"/>
      <c r="BK67" s="385"/>
      <c r="BL67" s="385"/>
      <c r="BM67" s="385"/>
      <c r="BN67" s="385"/>
      <c r="BO67" s="385"/>
      <c r="BP67" s="385"/>
      <c r="BQ67" s="385"/>
      <c r="BR67" s="385"/>
      <c r="BS67" s="385"/>
      <c r="BT67" s="385"/>
      <c r="BU67" s="385"/>
      <c r="BV67" s="385"/>
      <c r="BW67" s="386"/>
      <c r="BX67" s="387" t="s">
        <v>282</v>
      </c>
      <c r="BY67" s="388"/>
      <c r="BZ67" s="388"/>
      <c r="CA67" s="388"/>
      <c r="CB67" s="388"/>
      <c r="CC67" s="388"/>
      <c r="CD67" s="388"/>
      <c r="CE67" s="389"/>
      <c r="CF67" s="390" t="s">
        <v>92</v>
      </c>
      <c r="CG67" s="388"/>
      <c r="CH67" s="388"/>
      <c r="CI67" s="388"/>
      <c r="CJ67" s="388"/>
      <c r="CK67" s="388"/>
      <c r="CL67" s="388"/>
      <c r="CM67" s="388"/>
      <c r="CN67" s="388"/>
      <c r="CO67" s="388"/>
      <c r="CP67" s="388"/>
      <c r="CQ67" s="388"/>
      <c r="CR67" s="389"/>
      <c r="CS67" s="390" t="s">
        <v>279</v>
      </c>
      <c r="CT67" s="388"/>
      <c r="CU67" s="388"/>
      <c r="CV67" s="388"/>
      <c r="CW67" s="388"/>
      <c r="CX67" s="388"/>
      <c r="CY67" s="388"/>
      <c r="CZ67" s="388"/>
      <c r="DA67" s="388"/>
      <c r="DB67" s="388"/>
      <c r="DC67" s="388"/>
      <c r="DD67" s="388"/>
      <c r="DE67" s="389"/>
      <c r="DF67" s="391"/>
      <c r="DG67" s="392"/>
      <c r="DH67" s="392"/>
      <c r="DI67" s="392"/>
      <c r="DJ67" s="392"/>
      <c r="DK67" s="392"/>
      <c r="DL67" s="392"/>
      <c r="DM67" s="392"/>
      <c r="DN67" s="392"/>
      <c r="DO67" s="392"/>
      <c r="DP67" s="392"/>
      <c r="DQ67" s="392"/>
      <c r="DR67" s="393"/>
      <c r="DS67" s="380"/>
      <c r="DT67" s="381"/>
      <c r="DU67" s="381"/>
      <c r="DV67" s="381"/>
      <c r="DW67" s="381"/>
      <c r="DX67" s="381"/>
      <c r="DY67" s="381"/>
      <c r="DZ67" s="381"/>
      <c r="EA67" s="381"/>
      <c r="EB67" s="381"/>
      <c r="EC67" s="381"/>
      <c r="ED67" s="381"/>
      <c r="EE67" s="382"/>
      <c r="EF67" s="380"/>
      <c r="EG67" s="381"/>
      <c r="EH67" s="381"/>
      <c r="EI67" s="381"/>
      <c r="EJ67" s="381"/>
      <c r="EK67" s="381"/>
      <c r="EL67" s="381"/>
      <c r="EM67" s="381"/>
      <c r="EN67" s="381"/>
      <c r="EO67" s="381"/>
      <c r="EP67" s="381"/>
      <c r="EQ67" s="381"/>
      <c r="ER67" s="382"/>
      <c r="ES67" s="375" t="s">
        <v>47</v>
      </c>
      <c r="ET67" s="376"/>
      <c r="EU67" s="376"/>
      <c r="EV67" s="376"/>
      <c r="EW67" s="376"/>
      <c r="EX67" s="376"/>
      <c r="EY67" s="376"/>
      <c r="EZ67" s="376"/>
      <c r="FA67" s="376"/>
      <c r="FB67" s="376"/>
      <c r="FC67" s="376"/>
      <c r="FD67" s="376"/>
      <c r="FE67" s="383"/>
      <c r="FG67" s="604"/>
      <c r="FH67" s="36">
        <v>244</v>
      </c>
      <c r="FI67" s="36">
        <v>34901</v>
      </c>
      <c r="FJ67" s="36"/>
      <c r="FK67" s="36"/>
      <c r="FL67" s="46"/>
      <c r="FM67" s="46"/>
      <c r="FN67" s="46"/>
      <c r="FO67" s="47"/>
      <c r="FP67" s="74"/>
      <c r="FQ67" s="331"/>
      <c r="FR67" s="46"/>
      <c r="FS67" s="46"/>
      <c r="FT67" s="46"/>
      <c r="FU67" s="46"/>
      <c r="FV67" s="46"/>
      <c r="FW67" s="46"/>
      <c r="FX67" s="43"/>
      <c r="FY67" s="43"/>
      <c r="FZ67" s="43"/>
      <c r="GA67" s="42"/>
      <c r="GB67" s="42"/>
      <c r="GC67" s="42"/>
      <c r="GD67" s="42"/>
      <c r="GE67" s="42"/>
      <c r="GF67" s="42"/>
      <c r="GG67" s="42"/>
      <c r="GH67" s="42"/>
      <c r="GI67" s="42"/>
      <c r="GJ67" s="344"/>
      <c r="GK67" s="344"/>
      <c r="GL67" s="72"/>
      <c r="GM67" s="65"/>
      <c r="GN67" s="36"/>
      <c r="GO67" s="36"/>
      <c r="GP67" s="36"/>
      <c r="GQ67" s="49">
        <f t="shared" si="0"/>
        <v>0</v>
      </c>
    </row>
    <row r="68" spans="1:199" ht="10.5" customHeight="1">
      <c r="A68" s="384" t="s">
        <v>280</v>
      </c>
      <c r="B68" s="385"/>
      <c r="C68" s="385"/>
      <c r="D68" s="385"/>
      <c r="E68" s="385"/>
      <c r="F68" s="385"/>
      <c r="G68" s="385"/>
      <c r="H68" s="385"/>
      <c r="I68" s="385"/>
      <c r="J68" s="385"/>
      <c r="K68" s="385"/>
      <c r="L68" s="385"/>
      <c r="M68" s="385"/>
      <c r="N68" s="385"/>
      <c r="O68" s="385"/>
      <c r="P68" s="385"/>
      <c r="Q68" s="385"/>
      <c r="R68" s="385"/>
      <c r="S68" s="385"/>
      <c r="T68" s="385"/>
      <c r="U68" s="385"/>
      <c r="V68" s="385"/>
      <c r="W68" s="385"/>
      <c r="X68" s="385"/>
      <c r="Y68" s="385"/>
      <c r="Z68" s="385"/>
      <c r="AA68" s="385"/>
      <c r="AB68" s="385"/>
      <c r="AC68" s="385"/>
      <c r="AD68" s="385"/>
      <c r="AE68" s="385"/>
      <c r="AF68" s="385"/>
      <c r="AG68" s="385"/>
      <c r="AH68" s="385"/>
      <c r="AI68" s="385"/>
      <c r="AJ68" s="385"/>
      <c r="AK68" s="385"/>
      <c r="AL68" s="385"/>
      <c r="AM68" s="385"/>
      <c r="AN68" s="385"/>
      <c r="AO68" s="385"/>
      <c r="AP68" s="385"/>
      <c r="AQ68" s="385"/>
      <c r="AR68" s="385"/>
      <c r="AS68" s="385"/>
      <c r="AT68" s="385"/>
      <c r="AU68" s="385"/>
      <c r="AV68" s="385"/>
      <c r="AW68" s="385"/>
      <c r="AX68" s="385"/>
      <c r="AY68" s="385"/>
      <c r="AZ68" s="385"/>
      <c r="BA68" s="385"/>
      <c r="BB68" s="385"/>
      <c r="BC68" s="385"/>
      <c r="BD68" s="385"/>
      <c r="BE68" s="385"/>
      <c r="BF68" s="385"/>
      <c r="BG68" s="385"/>
      <c r="BH68" s="385"/>
      <c r="BI68" s="385"/>
      <c r="BJ68" s="385"/>
      <c r="BK68" s="385"/>
      <c r="BL68" s="385"/>
      <c r="BM68" s="385"/>
      <c r="BN68" s="385"/>
      <c r="BO68" s="385"/>
      <c r="BP68" s="385"/>
      <c r="BQ68" s="385"/>
      <c r="BR68" s="385"/>
      <c r="BS68" s="385"/>
      <c r="BT68" s="385"/>
      <c r="BU68" s="385"/>
      <c r="BV68" s="385"/>
      <c r="BW68" s="386"/>
      <c r="BX68" s="387" t="s">
        <v>283</v>
      </c>
      <c r="BY68" s="388"/>
      <c r="BZ68" s="388"/>
      <c r="CA68" s="388"/>
      <c r="CB68" s="388"/>
      <c r="CC68" s="388"/>
      <c r="CD68" s="388"/>
      <c r="CE68" s="389"/>
      <c r="CF68" s="390" t="s">
        <v>92</v>
      </c>
      <c r="CG68" s="388"/>
      <c r="CH68" s="388"/>
      <c r="CI68" s="388"/>
      <c r="CJ68" s="388"/>
      <c r="CK68" s="388"/>
      <c r="CL68" s="388"/>
      <c r="CM68" s="388"/>
      <c r="CN68" s="388"/>
      <c r="CO68" s="388"/>
      <c r="CP68" s="388"/>
      <c r="CQ68" s="388"/>
      <c r="CR68" s="389"/>
      <c r="CS68" s="390" t="s">
        <v>278</v>
      </c>
      <c r="CT68" s="388"/>
      <c r="CU68" s="388"/>
      <c r="CV68" s="388"/>
      <c r="CW68" s="388"/>
      <c r="CX68" s="388"/>
      <c r="CY68" s="388"/>
      <c r="CZ68" s="388"/>
      <c r="DA68" s="388"/>
      <c r="DB68" s="388"/>
      <c r="DC68" s="388"/>
      <c r="DD68" s="388"/>
      <c r="DE68" s="389"/>
      <c r="DF68" s="391">
        <f>GQ49+GQ89</f>
        <v>7111.9</v>
      </c>
      <c r="DG68" s="392"/>
      <c r="DH68" s="392"/>
      <c r="DI68" s="392"/>
      <c r="DJ68" s="392"/>
      <c r="DK68" s="392"/>
      <c r="DL68" s="392"/>
      <c r="DM68" s="392"/>
      <c r="DN68" s="392"/>
      <c r="DO68" s="392"/>
      <c r="DP68" s="392"/>
      <c r="DQ68" s="392"/>
      <c r="DR68" s="393"/>
      <c r="DS68" s="380">
        <v>5800</v>
      </c>
      <c r="DT68" s="381"/>
      <c r="DU68" s="381"/>
      <c r="DV68" s="381"/>
      <c r="DW68" s="381"/>
      <c r="DX68" s="381"/>
      <c r="DY68" s="381"/>
      <c r="DZ68" s="381"/>
      <c r="EA68" s="381"/>
      <c r="EB68" s="381"/>
      <c r="EC68" s="381"/>
      <c r="ED68" s="381"/>
      <c r="EE68" s="382"/>
      <c r="EF68" s="380">
        <v>5800</v>
      </c>
      <c r="EG68" s="381"/>
      <c r="EH68" s="381"/>
      <c r="EI68" s="381"/>
      <c r="EJ68" s="381"/>
      <c r="EK68" s="381"/>
      <c r="EL68" s="381"/>
      <c r="EM68" s="381"/>
      <c r="EN68" s="381"/>
      <c r="EO68" s="381"/>
      <c r="EP68" s="381"/>
      <c r="EQ68" s="381"/>
      <c r="ER68" s="382"/>
      <c r="ES68" s="375" t="s">
        <v>47</v>
      </c>
      <c r="ET68" s="376"/>
      <c r="EU68" s="376"/>
      <c r="EV68" s="376"/>
      <c r="EW68" s="376"/>
      <c r="EX68" s="376"/>
      <c r="EY68" s="376"/>
      <c r="EZ68" s="376"/>
      <c r="FA68" s="376"/>
      <c r="FB68" s="376"/>
      <c r="FC68" s="376"/>
      <c r="FD68" s="376"/>
      <c r="FE68" s="383"/>
      <c r="FG68" s="604"/>
      <c r="FH68" s="36">
        <v>111.119</v>
      </c>
      <c r="FI68" s="36" t="s">
        <v>327</v>
      </c>
      <c r="FJ68" s="36"/>
      <c r="FK68" s="36"/>
      <c r="FL68" s="46"/>
      <c r="FM68" s="46"/>
      <c r="FN68" s="46"/>
      <c r="FO68" s="47"/>
      <c r="FP68" s="74"/>
      <c r="FQ68" s="331"/>
      <c r="FR68" s="46"/>
      <c r="FS68" s="46"/>
      <c r="FT68" s="46"/>
      <c r="FU68" s="46"/>
      <c r="FV68" s="46"/>
      <c r="FW68" s="46"/>
      <c r="FX68" s="43"/>
      <c r="FY68" s="43"/>
      <c r="FZ68" s="43"/>
      <c r="GA68" s="42"/>
      <c r="GB68" s="42"/>
      <c r="GC68" s="42"/>
      <c r="GD68" s="42"/>
      <c r="GE68" s="42"/>
      <c r="GF68" s="42"/>
      <c r="GG68" s="42"/>
      <c r="GH68" s="42"/>
      <c r="GI68" s="42"/>
      <c r="GJ68" s="344"/>
      <c r="GK68" s="344"/>
      <c r="GL68" s="72"/>
      <c r="GM68" s="65"/>
      <c r="GN68" s="36"/>
      <c r="GO68" s="36"/>
      <c r="GP68" s="36"/>
      <c r="GQ68" s="49">
        <f t="shared" si="0"/>
        <v>0</v>
      </c>
    </row>
    <row r="69" spans="1:199" ht="10.5" customHeight="1">
      <c r="A69" s="384" t="s">
        <v>280</v>
      </c>
      <c r="B69" s="385"/>
      <c r="C69" s="385"/>
      <c r="D69" s="385"/>
      <c r="E69" s="385"/>
      <c r="F69" s="385"/>
      <c r="G69" s="385"/>
      <c r="H69" s="385"/>
      <c r="I69" s="385"/>
      <c r="J69" s="385"/>
      <c r="K69" s="385"/>
      <c r="L69" s="385"/>
      <c r="M69" s="385"/>
      <c r="N69" s="385"/>
      <c r="O69" s="385"/>
      <c r="P69" s="385"/>
      <c r="Q69" s="385"/>
      <c r="R69" s="385"/>
      <c r="S69" s="385"/>
      <c r="T69" s="385"/>
      <c r="U69" s="385"/>
      <c r="V69" s="385"/>
      <c r="W69" s="385"/>
      <c r="X69" s="385"/>
      <c r="Y69" s="385"/>
      <c r="Z69" s="385"/>
      <c r="AA69" s="385"/>
      <c r="AB69" s="385"/>
      <c r="AC69" s="385"/>
      <c r="AD69" s="385"/>
      <c r="AE69" s="385"/>
      <c r="AF69" s="385"/>
      <c r="AG69" s="385"/>
      <c r="AH69" s="385"/>
      <c r="AI69" s="385"/>
      <c r="AJ69" s="385"/>
      <c r="AK69" s="385"/>
      <c r="AL69" s="385"/>
      <c r="AM69" s="385"/>
      <c r="AN69" s="385"/>
      <c r="AO69" s="385"/>
      <c r="AP69" s="385"/>
      <c r="AQ69" s="385"/>
      <c r="AR69" s="385"/>
      <c r="AS69" s="385"/>
      <c r="AT69" s="385"/>
      <c r="AU69" s="385"/>
      <c r="AV69" s="385"/>
      <c r="AW69" s="385"/>
      <c r="AX69" s="385"/>
      <c r="AY69" s="385"/>
      <c r="AZ69" s="385"/>
      <c r="BA69" s="385"/>
      <c r="BB69" s="385"/>
      <c r="BC69" s="385"/>
      <c r="BD69" s="385"/>
      <c r="BE69" s="385"/>
      <c r="BF69" s="385"/>
      <c r="BG69" s="385"/>
      <c r="BH69" s="385"/>
      <c r="BI69" s="385"/>
      <c r="BJ69" s="385"/>
      <c r="BK69" s="385"/>
      <c r="BL69" s="385"/>
      <c r="BM69" s="385"/>
      <c r="BN69" s="385"/>
      <c r="BO69" s="385"/>
      <c r="BP69" s="385"/>
      <c r="BQ69" s="385"/>
      <c r="BR69" s="385"/>
      <c r="BS69" s="385"/>
      <c r="BT69" s="385"/>
      <c r="BU69" s="385"/>
      <c r="BV69" s="385"/>
      <c r="BW69" s="386"/>
      <c r="BX69" s="387" t="s">
        <v>284</v>
      </c>
      <c r="BY69" s="388"/>
      <c r="BZ69" s="388"/>
      <c r="CA69" s="388"/>
      <c r="CB69" s="388"/>
      <c r="CC69" s="388"/>
      <c r="CD69" s="388"/>
      <c r="CE69" s="389"/>
      <c r="CF69" s="390" t="s">
        <v>92</v>
      </c>
      <c r="CG69" s="388"/>
      <c r="CH69" s="388"/>
      <c r="CI69" s="388"/>
      <c r="CJ69" s="388"/>
      <c r="CK69" s="388"/>
      <c r="CL69" s="388"/>
      <c r="CM69" s="388"/>
      <c r="CN69" s="388"/>
      <c r="CO69" s="388"/>
      <c r="CP69" s="388"/>
      <c r="CQ69" s="388"/>
      <c r="CR69" s="389"/>
      <c r="CS69" s="390" t="s">
        <v>277</v>
      </c>
      <c r="CT69" s="388"/>
      <c r="CU69" s="388"/>
      <c r="CV69" s="388"/>
      <c r="CW69" s="388"/>
      <c r="CX69" s="388"/>
      <c r="CY69" s="388"/>
      <c r="CZ69" s="388"/>
      <c r="DA69" s="388"/>
      <c r="DB69" s="388"/>
      <c r="DC69" s="388"/>
      <c r="DD69" s="388"/>
      <c r="DE69" s="389"/>
      <c r="DF69" s="391"/>
      <c r="DG69" s="392"/>
      <c r="DH69" s="392"/>
      <c r="DI69" s="392"/>
      <c r="DJ69" s="392"/>
      <c r="DK69" s="392"/>
      <c r="DL69" s="392"/>
      <c r="DM69" s="392"/>
      <c r="DN69" s="392"/>
      <c r="DO69" s="392"/>
      <c r="DP69" s="392"/>
      <c r="DQ69" s="392"/>
      <c r="DR69" s="393"/>
      <c r="DS69" s="380"/>
      <c r="DT69" s="381"/>
      <c r="DU69" s="381"/>
      <c r="DV69" s="381"/>
      <c r="DW69" s="381"/>
      <c r="DX69" s="381"/>
      <c r="DY69" s="381"/>
      <c r="DZ69" s="381"/>
      <c r="EA69" s="381"/>
      <c r="EB69" s="381"/>
      <c r="EC69" s="381"/>
      <c r="ED69" s="381"/>
      <c r="EE69" s="382"/>
      <c r="EF69" s="380"/>
      <c r="EG69" s="381"/>
      <c r="EH69" s="381"/>
      <c r="EI69" s="381"/>
      <c r="EJ69" s="381"/>
      <c r="EK69" s="381"/>
      <c r="EL69" s="381"/>
      <c r="EM69" s="381"/>
      <c r="EN69" s="381"/>
      <c r="EO69" s="381"/>
      <c r="EP69" s="381"/>
      <c r="EQ69" s="381"/>
      <c r="ER69" s="382"/>
      <c r="ES69" s="375" t="s">
        <v>47</v>
      </c>
      <c r="ET69" s="376"/>
      <c r="EU69" s="376"/>
      <c r="EV69" s="376"/>
      <c r="EW69" s="376"/>
      <c r="EX69" s="376"/>
      <c r="EY69" s="376"/>
      <c r="EZ69" s="376"/>
      <c r="FA69" s="376"/>
      <c r="FB69" s="376"/>
      <c r="FC69" s="376"/>
      <c r="FD69" s="376"/>
      <c r="FE69" s="383"/>
      <c r="FG69" s="604"/>
      <c r="FH69" s="36">
        <v>244</v>
      </c>
      <c r="FI69" s="36" t="s">
        <v>328</v>
      </c>
      <c r="FJ69" s="36"/>
      <c r="FK69" s="36"/>
      <c r="FL69" s="46"/>
      <c r="FM69" s="46"/>
      <c r="FN69" s="46"/>
      <c r="FO69" s="47"/>
      <c r="FP69" s="74"/>
      <c r="FQ69" s="331"/>
      <c r="FR69" s="46"/>
      <c r="FS69" s="46"/>
      <c r="FT69" s="46"/>
      <c r="FU69" s="46"/>
      <c r="FV69" s="46"/>
      <c r="FW69" s="46"/>
      <c r="FX69" s="43"/>
      <c r="FY69" s="43"/>
      <c r="FZ69" s="43"/>
      <c r="GA69" s="42"/>
      <c r="GB69" s="42"/>
      <c r="GC69" s="42"/>
      <c r="GD69" s="42"/>
      <c r="GE69" s="42"/>
      <c r="GF69" s="42"/>
      <c r="GG69" s="42"/>
      <c r="GH69" s="42"/>
      <c r="GI69" s="42"/>
      <c r="GJ69" s="344"/>
      <c r="GK69" s="344"/>
      <c r="GL69" s="72"/>
      <c r="GM69" s="65"/>
      <c r="GN69" s="36"/>
      <c r="GO69" s="36"/>
      <c r="GP69" s="36"/>
      <c r="GQ69" s="49">
        <f t="shared" si="0"/>
        <v>0</v>
      </c>
    </row>
    <row r="70" spans="1:199" ht="22.5" customHeight="1">
      <c r="A70" s="384" t="s">
        <v>317</v>
      </c>
      <c r="B70" s="385"/>
      <c r="C70" s="385"/>
      <c r="D70" s="385"/>
      <c r="E70" s="385"/>
      <c r="F70" s="385"/>
      <c r="G70" s="385"/>
      <c r="H70" s="385"/>
      <c r="I70" s="385"/>
      <c r="J70" s="385"/>
      <c r="K70" s="385"/>
      <c r="L70" s="385"/>
      <c r="M70" s="385"/>
      <c r="N70" s="385"/>
      <c r="O70" s="385"/>
      <c r="P70" s="385"/>
      <c r="Q70" s="385"/>
      <c r="R70" s="385"/>
      <c r="S70" s="385"/>
      <c r="T70" s="385"/>
      <c r="U70" s="385"/>
      <c r="V70" s="385"/>
      <c r="W70" s="385"/>
      <c r="X70" s="385"/>
      <c r="Y70" s="385"/>
      <c r="Z70" s="385"/>
      <c r="AA70" s="385"/>
      <c r="AB70" s="385"/>
      <c r="AC70" s="385"/>
      <c r="AD70" s="385"/>
      <c r="AE70" s="385"/>
      <c r="AF70" s="385"/>
      <c r="AG70" s="385"/>
      <c r="AH70" s="385"/>
      <c r="AI70" s="385"/>
      <c r="AJ70" s="385"/>
      <c r="AK70" s="385"/>
      <c r="AL70" s="385"/>
      <c r="AM70" s="385"/>
      <c r="AN70" s="385"/>
      <c r="AO70" s="385"/>
      <c r="AP70" s="385"/>
      <c r="AQ70" s="385"/>
      <c r="AR70" s="385"/>
      <c r="AS70" s="385"/>
      <c r="AT70" s="385"/>
      <c r="AU70" s="385"/>
      <c r="AV70" s="385"/>
      <c r="AW70" s="385"/>
      <c r="AX70" s="385"/>
      <c r="AY70" s="385"/>
      <c r="AZ70" s="385"/>
      <c r="BA70" s="385"/>
      <c r="BB70" s="385"/>
      <c r="BC70" s="385"/>
      <c r="BD70" s="385"/>
      <c r="BE70" s="385"/>
      <c r="BF70" s="385"/>
      <c r="BG70" s="385"/>
      <c r="BH70" s="385"/>
      <c r="BI70" s="385"/>
      <c r="BJ70" s="385"/>
      <c r="BK70" s="385"/>
      <c r="BL70" s="385"/>
      <c r="BM70" s="385"/>
      <c r="BN70" s="385"/>
      <c r="BO70" s="385"/>
      <c r="BP70" s="385"/>
      <c r="BQ70" s="385"/>
      <c r="BR70" s="385"/>
      <c r="BS70" s="385"/>
      <c r="BT70" s="385"/>
      <c r="BU70" s="385"/>
      <c r="BV70" s="385"/>
      <c r="BW70" s="386"/>
      <c r="BX70" s="387" t="s">
        <v>367</v>
      </c>
      <c r="BY70" s="388"/>
      <c r="BZ70" s="388"/>
      <c r="CA70" s="388"/>
      <c r="CB70" s="388"/>
      <c r="CC70" s="388"/>
      <c r="CD70" s="388"/>
      <c r="CE70" s="389"/>
      <c r="CF70" s="390" t="s">
        <v>318</v>
      </c>
      <c r="CG70" s="388"/>
      <c r="CH70" s="388"/>
      <c r="CI70" s="388"/>
      <c r="CJ70" s="388"/>
      <c r="CK70" s="388"/>
      <c r="CL70" s="388"/>
      <c r="CM70" s="388"/>
      <c r="CN70" s="388"/>
      <c r="CO70" s="388"/>
      <c r="CP70" s="388"/>
      <c r="CQ70" s="388"/>
      <c r="CR70" s="389"/>
      <c r="CS70" s="390" t="s">
        <v>278</v>
      </c>
      <c r="CT70" s="388"/>
      <c r="CU70" s="388"/>
      <c r="CV70" s="388"/>
      <c r="CW70" s="388"/>
      <c r="CX70" s="388"/>
      <c r="CY70" s="388"/>
      <c r="CZ70" s="388"/>
      <c r="DA70" s="388"/>
      <c r="DB70" s="388"/>
      <c r="DC70" s="388"/>
      <c r="DD70" s="388"/>
      <c r="DE70" s="389"/>
      <c r="DF70" s="391">
        <f>GQ51+GQ91</f>
        <v>8000</v>
      </c>
      <c r="DG70" s="392"/>
      <c r="DH70" s="392"/>
      <c r="DI70" s="392"/>
      <c r="DJ70" s="392"/>
      <c r="DK70" s="392"/>
      <c r="DL70" s="392"/>
      <c r="DM70" s="392"/>
      <c r="DN70" s="392"/>
      <c r="DO70" s="392"/>
      <c r="DP70" s="392"/>
      <c r="DQ70" s="392"/>
      <c r="DR70" s="393"/>
      <c r="DS70" s="380">
        <v>0</v>
      </c>
      <c r="DT70" s="381"/>
      <c r="DU70" s="381"/>
      <c r="DV70" s="381"/>
      <c r="DW70" s="381"/>
      <c r="DX70" s="381"/>
      <c r="DY70" s="381"/>
      <c r="DZ70" s="381"/>
      <c r="EA70" s="381"/>
      <c r="EB70" s="381"/>
      <c r="EC70" s="381"/>
      <c r="ED70" s="381"/>
      <c r="EE70" s="382"/>
      <c r="EF70" s="380">
        <v>0</v>
      </c>
      <c r="EG70" s="381"/>
      <c r="EH70" s="381"/>
      <c r="EI70" s="381"/>
      <c r="EJ70" s="381"/>
      <c r="EK70" s="381"/>
      <c r="EL70" s="381"/>
      <c r="EM70" s="381"/>
      <c r="EN70" s="381"/>
      <c r="EO70" s="381"/>
      <c r="EP70" s="381"/>
      <c r="EQ70" s="381"/>
      <c r="ER70" s="382"/>
      <c r="ES70" s="375" t="s">
        <v>47</v>
      </c>
      <c r="ET70" s="376"/>
      <c r="EU70" s="376"/>
      <c r="EV70" s="376"/>
      <c r="EW70" s="376"/>
      <c r="EX70" s="376"/>
      <c r="EY70" s="376"/>
      <c r="EZ70" s="376"/>
      <c r="FA70" s="376"/>
      <c r="FB70" s="376"/>
      <c r="FC70" s="376"/>
      <c r="FD70" s="376"/>
      <c r="FE70" s="383"/>
      <c r="FG70" s="604"/>
      <c r="FH70" s="36">
        <v>244</v>
      </c>
      <c r="FI70" s="36" t="s">
        <v>329</v>
      </c>
      <c r="FJ70" s="36"/>
      <c r="FK70" s="36"/>
      <c r="FL70" s="46"/>
      <c r="FM70" s="46"/>
      <c r="FN70" s="46"/>
      <c r="FO70" s="47"/>
      <c r="FP70" s="74"/>
      <c r="FQ70" s="331"/>
      <c r="FR70" s="46"/>
      <c r="FS70" s="46"/>
      <c r="FT70" s="46"/>
      <c r="FU70" s="46"/>
      <c r="FV70" s="46"/>
      <c r="FW70" s="46"/>
      <c r="FX70" s="43"/>
      <c r="FY70" s="43"/>
      <c r="FZ70" s="43"/>
      <c r="GA70" s="42"/>
      <c r="GB70" s="42"/>
      <c r="GC70" s="42"/>
      <c r="GD70" s="42"/>
      <c r="GE70" s="42"/>
      <c r="GF70" s="42"/>
      <c r="GG70" s="42"/>
      <c r="GH70" s="42"/>
      <c r="GI70" s="42"/>
      <c r="GJ70" s="344"/>
      <c r="GK70" s="344"/>
      <c r="GL70" s="72"/>
      <c r="GM70" s="65"/>
      <c r="GN70" s="36"/>
      <c r="GO70" s="36"/>
      <c r="GP70" s="36"/>
      <c r="GQ70" s="49">
        <f t="shared" si="0"/>
        <v>0</v>
      </c>
    </row>
    <row r="71" spans="1:199" ht="22.5" customHeight="1">
      <c r="A71" s="420" t="s">
        <v>93</v>
      </c>
      <c r="B71" s="421"/>
      <c r="C71" s="421"/>
      <c r="D71" s="421"/>
      <c r="E71" s="421"/>
      <c r="F71" s="421"/>
      <c r="G71" s="421"/>
      <c r="H71" s="421"/>
      <c r="I71" s="421"/>
      <c r="J71" s="421"/>
      <c r="K71" s="421"/>
      <c r="L71" s="421"/>
      <c r="M71" s="421"/>
      <c r="N71" s="421"/>
      <c r="O71" s="421"/>
      <c r="P71" s="421"/>
      <c r="Q71" s="421"/>
      <c r="R71" s="421"/>
      <c r="S71" s="421"/>
      <c r="T71" s="421"/>
      <c r="U71" s="421"/>
      <c r="V71" s="421"/>
      <c r="W71" s="421"/>
      <c r="X71" s="421"/>
      <c r="Y71" s="421"/>
      <c r="Z71" s="421"/>
      <c r="AA71" s="421"/>
      <c r="AB71" s="421"/>
      <c r="AC71" s="421"/>
      <c r="AD71" s="421"/>
      <c r="AE71" s="421"/>
      <c r="AF71" s="421"/>
      <c r="AG71" s="421"/>
      <c r="AH71" s="421"/>
      <c r="AI71" s="421"/>
      <c r="AJ71" s="421"/>
      <c r="AK71" s="421"/>
      <c r="AL71" s="421"/>
      <c r="AM71" s="421"/>
      <c r="AN71" s="421"/>
      <c r="AO71" s="421"/>
      <c r="AP71" s="421"/>
      <c r="AQ71" s="421"/>
      <c r="AR71" s="421"/>
      <c r="AS71" s="421"/>
      <c r="AT71" s="421"/>
      <c r="AU71" s="421"/>
      <c r="AV71" s="421"/>
      <c r="AW71" s="421"/>
      <c r="AX71" s="421"/>
      <c r="AY71" s="421"/>
      <c r="AZ71" s="421"/>
      <c r="BA71" s="421"/>
      <c r="BB71" s="421"/>
      <c r="BC71" s="421"/>
      <c r="BD71" s="421"/>
      <c r="BE71" s="421"/>
      <c r="BF71" s="421"/>
      <c r="BG71" s="421"/>
      <c r="BH71" s="421"/>
      <c r="BI71" s="421"/>
      <c r="BJ71" s="421"/>
      <c r="BK71" s="421"/>
      <c r="BL71" s="421"/>
      <c r="BM71" s="421"/>
      <c r="BN71" s="421"/>
      <c r="BO71" s="421"/>
      <c r="BP71" s="421"/>
      <c r="BQ71" s="421"/>
      <c r="BR71" s="421"/>
      <c r="BS71" s="421"/>
      <c r="BT71" s="421"/>
      <c r="BU71" s="421"/>
      <c r="BV71" s="421"/>
      <c r="BW71" s="421"/>
      <c r="BX71" s="387" t="s">
        <v>94</v>
      </c>
      <c r="BY71" s="388"/>
      <c r="BZ71" s="388"/>
      <c r="CA71" s="388"/>
      <c r="CB71" s="388"/>
      <c r="CC71" s="388"/>
      <c r="CD71" s="388"/>
      <c r="CE71" s="389"/>
      <c r="CF71" s="390" t="s">
        <v>95</v>
      </c>
      <c r="CG71" s="388"/>
      <c r="CH71" s="388"/>
      <c r="CI71" s="388"/>
      <c r="CJ71" s="388"/>
      <c r="CK71" s="388"/>
      <c r="CL71" s="388"/>
      <c r="CM71" s="388"/>
      <c r="CN71" s="388"/>
      <c r="CO71" s="388"/>
      <c r="CP71" s="388"/>
      <c r="CQ71" s="388"/>
      <c r="CR71" s="389"/>
      <c r="CS71" s="390" t="s">
        <v>273</v>
      </c>
      <c r="CT71" s="388"/>
      <c r="CU71" s="388"/>
      <c r="CV71" s="388"/>
      <c r="CW71" s="388"/>
      <c r="CX71" s="388"/>
      <c r="CY71" s="388"/>
      <c r="CZ71" s="388"/>
      <c r="DA71" s="388"/>
      <c r="DB71" s="388"/>
      <c r="DC71" s="388"/>
      <c r="DD71" s="388"/>
      <c r="DE71" s="389"/>
      <c r="DF71" s="391">
        <f>DF72</f>
        <v>5860027.7514285715</v>
      </c>
      <c r="DG71" s="392"/>
      <c r="DH71" s="392"/>
      <c r="DI71" s="392"/>
      <c r="DJ71" s="392"/>
      <c r="DK71" s="392"/>
      <c r="DL71" s="392"/>
      <c r="DM71" s="392"/>
      <c r="DN71" s="392"/>
      <c r="DO71" s="392"/>
      <c r="DP71" s="392"/>
      <c r="DQ71" s="392"/>
      <c r="DR71" s="393"/>
      <c r="DS71" s="380">
        <f>DS72</f>
        <v>5544366.21</v>
      </c>
      <c r="DT71" s="381"/>
      <c r="DU71" s="381"/>
      <c r="DV71" s="381"/>
      <c r="DW71" s="381"/>
      <c r="DX71" s="381"/>
      <c r="DY71" s="381"/>
      <c r="DZ71" s="381"/>
      <c r="EA71" s="381"/>
      <c r="EB71" s="381"/>
      <c r="EC71" s="381"/>
      <c r="ED71" s="381"/>
      <c r="EE71" s="382"/>
      <c r="EF71" s="380">
        <f>EF72</f>
        <v>5839366.21</v>
      </c>
      <c r="EG71" s="381"/>
      <c r="EH71" s="381"/>
      <c r="EI71" s="381"/>
      <c r="EJ71" s="381"/>
      <c r="EK71" s="381"/>
      <c r="EL71" s="381"/>
      <c r="EM71" s="381"/>
      <c r="EN71" s="381"/>
      <c r="EO71" s="381"/>
      <c r="EP71" s="381"/>
      <c r="EQ71" s="381"/>
      <c r="ER71" s="382"/>
      <c r="ES71" s="375" t="s">
        <v>47</v>
      </c>
      <c r="ET71" s="376"/>
      <c r="EU71" s="376"/>
      <c r="EV71" s="376"/>
      <c r="EW71" s="376"/>
      <c r="EX71" s="376"/>
      <c r="EY71" s="376"/>
      <c r="EZ71" s="376"/>
      <c r="FA71" s="376"/>
      <c r="FB71" s="376"/>
      <c r="FC71" s="376"/>
      <c r="FD71" s="376"/>
      <c r="FE71" s="383"/>
      <c r="FG71" s="604"/>
      <c r="FH71" s="36">
        <v>244</v>
      </c>
      <c r="FI71" s="36" t="s">
        <v>330</v>
      </c>
      <c r="FJ71" s="36"/>
      <c r="FK71" s="36"/>
      <c r="FL71" s="46"/>
      <c r="FM71" s="46"/>
      <c r="FN71" s="46"/>
      <c r="FO71" s="47"/>
      <c r="FP71" s="74"/>
      <c r="FQ71" s="331"/>
      <c r="FR71" s="46"/>
      <c r="FS71" s="46"/>
      <c r="FT71" s="46"/>
      <c r="FU71" s="46"/>
      <c r="FV71" s="46"/>
      <c r="FW71" s="46"/>
      <c r="FX71" s="43"/>
      <c r="FY71" s="43"/>
      <c r="FZ71" s="43"/>
      <c r="GA71" s="42"/>
      <c r="GB71" s="42"/>
      <c r="GC71" s="42"/>
      <c r="GD71" s="42"/>
      <c r="GE71" s="42"/>
      <c r="GF71" s="42"/>
      <c r="GG71" s="42"/>
      <c r="GH71" s="42"/>
      <c r="GI71" s="42"/>
      <c r="GJ71" s="344"/>
      <c r="GK71" s="344"/>
      <c r="GL71" s="72"/>
      <c r="GM71" s="65"/>
      <c r="GN71" s="36"/>
      <c r="GO71" s="36"/>
      <c r="GP71" s="36"/>
      <c r="GQ71" s="49">
        <f t="shared" si="0"/>
        <v>0</v>
      </c>
    </row>
    <row r="72" spans="1:199" ht="22.5" customHeight="1">
      <c r="A72" s="411" t="s">
        <v>96</v>
      </c>
      <c r="B72" s="412"/>
      <c r="C72" s="412"/>
      <c r="D72" s="412"/>
      <c r="E72" s="412"/>
      <c r="F72" s="412"/>
      <c r="G72" s="412"/>
      <c r="H72" s="412"/>
      <c r="I72" s="412"/>
      <c r="J72" s="412"/>
      <c r="K72" s="412"/>
      <c r="L72" s="412"/>
      <c r="M72" s="412"/>
      <c r="N72" s="412"/>
      <c r="O72" s="412"/>
      <c r="P72" s="412"/>
      <c r="Q72" s="412"/>
      <c r="R72" s="412"/>
      <c r="S72" s="412"/>
      <c r="T72" s="412"/>
      <c r="U72" s="412"/>
      <c r="V72" s="412"/>
      <c r="W72" s="412"/>
      <c r="X72" s="412"/>
      <c r="Y72" s="412"/>
      <c r="Z72" s="412"/>
      <c r="AA72" s="412"/>
      <c r="AB72" s="412"/>
      <c r="AC72" s="412"/>
      <c r="AD72" s="412"/>
      <c r="AE72" s="412"/>
      <c r="AF72" s="412"/>
      <c r="AG72" s="412"/>
      <c r="AH72" s="412"/>
      <c r="AI72" s="412"/>
      <c r="AJ72" s="412"/>
      <c r="AK72" s="412"/>
      <c r="AL72" s="412"/>
      <c r="AM72" s="412"/>
      <c r="AN72" s="412"/>
      <c r="AO72" s="412"/>
      <c r="AP72" s="412"/>
      <c r="AQ72" s="412"/>
      <c r="AR72" s="412"/>
      <c r="AS72" s="412"/>
      <c r="AT72" s="412"/>
      <c r="AU72" s="412"/>
      <c r="AV72" s="412"/>
      <c r="AW72" s="412"/>
      <c r="AX72" s="412"/>
      <c r="AY72" s="412"/>
      <c r="AZ72" s="412"/>
      <c r="BA72" s="412"/>
      <c r="BB72" s="412"/>
      <c r="BC72" s="412"/>
      <c r="BD72" s="412"/>
      <c r="BE72" s="412"/>
      <c r="BF72" s="412"/>
      <c r="BG72" s="412"/>
      <c r="BH72" s="412"/>
      <c r="BI72" s="412"/>
      <c r="BJ72" s="412"/>
      <c r="BK72" s="412"/>
      <c r="BL72" s="412"/>
      <c r="BM72" s="412"/>
      <c r="BN72" s="412"/>
      <c r="BO72" s="412"/>
      <c r="BP72" s="412"/>
      <c r="BQ72" s="412"/>
      <c r="BR72" s="412"/>
      <c r="BS72" s="412"/>
      <c r="BT72" s="412"/>
      <c r="BU72" s="412"/>
      <c r="BV72" s="412"/>
      <c r="BW72" s="412"/>
      <c r="BX72" s="387" t="s">
        <v>97</v>
      </c>
      <c r="BY72" s="388"/>
      <c r="BZ72" s="388"/>
      <c r="CA72" s="388"/>
      <c r="CB72" s="388"/>
      <c r="CC72" s="388"/>
      <c r="CD72" s="388"/>
      <c r="CE72" s="389"/>
      <c r="CF72" s="390" t="s">
        <v>95</v>
      </c>
      <c r="CG72" s="388"/>
      <c r="CH72" s="388"/>
      <c r="CI72" s="388"/>
      <c r="CJ72" s="388"/>
      <c r="CK72" s="388"/>
      <c r="CL72" s="388"/>
      <c r="CM72" s="388"/>
      <c r="CN72" s="388"/>
      <c r="CO72" s="388"/>
      <c r="CP72" s="388"/>
      <c r="CQ72" s="388"/>
      <c r="CR72" s="389"/>
      <c r="CS72" s="390" t="s">
        <v>273</v>
      </c>
      <c r="CT72" s="388"/>
      <c r="CU72" s="388"/>
      <c r="CV72" s="388"/>
      <c r="CW72" s="388"/>
      <c r="CX72" s="388"/>
      <c r="CY72" s="388"/>
      <c r="CZ72" s="388"/>
      <c r="DA72" s="388"/>
      <c r="DB72" s="388"/>
      <c r="DC72" s="388"/>
      <c r="DD72" s="388"/>
      <c r="DE72" s="389"/>
      <c r="DF72" s="474">
        <f>GQ35+GQ75</f>
        <v>5860027.7514285715</v>
      </c>
      <c r="DG72" s="475"/>
      <c r="DH72" s="475"/>
      <c r="DI72" s="475"/>
      <c r="DJ72" s="475"/>
      <c r="DK72" s="475"/>
      <c r="DL72" s="475"/>
      <c r="DM72" s="475"/>
      <c r="DN72" s="475"/>
      <c r="DO72" s="475"/>
      <c r="DP72" s="475"/>
      <c r="DQ72" s="475"/>
      <c r="DR72" s="476"/>
      <c r="DS72" s="380">
        <v>5544366.21</v>
      </c>
      <c r="DT72" s="381"/>
      <c r="DU72" s="381"/>
      <c r="DV72" s="381"/>
      <c r="DW72" s="381"/>
      <c r="DX72" s="381"/>
      <c r="DY72" s="381"/>
      <c r="DZ72" s="381"/>
      <c r="EA72" s="381"/>
      <c r="EB72" s="381"/>
      <c r="EC72" s="381"/>
      <c r="ED72" s="381"/>
      <c r="EE72" s="382"/>
      <c r="EF72" s="380">
        <v>5839366.21</v>
      </c>
      <c r="EG72" s="381"/>
      <c r="EH72" s="381"/>
      <c r="EI72" s="381"/>
      <c r="EJ72" s="381"/>
      <c r="EK72" s="381"/>
      <c r="EL72" s="381"/>
      <c r="EM72" s="381"/>
      <c r="EN72" s="381"/>
      <c r="EO72" s="381"/>
      <c r="EP72" s="381"/>
      <c r="EQ72" s="381"/>
      <c r="ER72" s="382"/>
      <c r="ES72" s="375" t="s">
        <v>47</v>
      </c>
      <c r="ET72" s="376"/>
      <c r="EU72" s="376"/>
      <c r="EV72" s="376"/>
      <c r="EW72" s="376"/>
      <c r="EX72" s="376"/>
      <c r="EY72" s="376"/>
      <c r="EZ72" s="376"/>
      <c r="FA72" s="376"/>
      <c r="FB72" s="376"/>
      <c r="FC72" s="376"/>
      <c r="FD72" s="376"/>
      <c r="FE72" s="383"/>
      <c r="FH72" s="37" t="s">
        <v>345</v>
      </c>
      <c r="FI72" s="37"/>
      <c r="FJ72" s="48">
        <f>SUM(FJ33:FJ71)</f>
        <v>0</v>
      </c>
      <c r="FK72" s="48">
        <f>SUM(FK33:FK71)</f>
        <v>0</v>
      </c>
      <c r="FL72" s="48">
        <f>SUM(FL33:FL71)</f>
        <v>0</v>
      </c>
      <c r="FM72" s="48">
        <f>SUM(FM33:FM71)</f>
        <v>25144.549999999996</v>
      </c>
      <c r="FN72" s="48">
        <f aca="true" t="shared" si="1" ref="FN72:GE72">SUM(FN33:FN71)</f>
        <v>765275.35</v>
      </c>
      <c r="FO72" s="48">
        <f t="shared" si="1"/>
        <v>0</v>
      </c>
      <c r="FP72" s="62">
        <f t="shared" si="1"/>
        <v>0</v>
      </c>
      <c r="FQ72" s="333">
        <f>SUM(FQ33:FQ71)</f>
        <v>0</v>
      </c>
      <c r="FR72" s="48">
        <f t="shared" si="1"/>
        <v>0</v>
      </c>
      <c r="FS72" s="48">
        <f t="shared" si="1"/>
        <v>0</v>
      </c>
      <c r="FT72" s="48">
        <f t="shared" si="1"/>
        <v>0</v>
      </c>
      <c r="FU72" s="48">
        <f t="shared" si="1"/>
        <v>0</v>
      </c>
      <c r="FV72" s="48">
        <f t="shared" si="1"/>
        <v>0</v>
      </c>
      <c r="FW72" s="48">
        <f t="shared" si="1"/>
        <v>0</v>
      </c>
      <c r="FX72" s="44">
        <f t="shared" si="1"/>
        <v>0</v>
      </c>
      <c r="FY72" s="44">
        <f t="shared" si="1"/>
        <v>0</v>
      </c>
      <c r="FZ72" s="44"/>
      <c r="GA72" s="44">
        <f t="shared" si="1"/>
        <v>122097.67</v>
      </c>
      <c r="GB72" s="44">
        <f t="shared" si="1"/>
        <v>0</v>
      </c>
      <c r="GC72" s="44">
        <f t="shared" si="1"/>
        <v>0</v>
      </c>
      <c r="GD72" s="44">
        <f t="shared" si="1"/>
        <v>0</v>
      </c>
      <c r="GE72" s="44">
        <f t="shared" si="1"/>
        <v>0</v>
      </c>
      <c r="GF72" s="44">
        <f aca="true" t="shared" si="2" ref="GF72:GP72">SUM(GF33:GF71)</f>
        <v>0</v>
      </c>
      <c r="GG72" s="44"/>
      <c r="GH72" s="44">
        <f t="shared" si="2"/>
        <v>0</v>
      </c>
      <c r="GI72" s="44">
        <f t="shared" si="2"/>
        <v>0</v>
      </c>
      <c r="GJ72" s="44">
        <f t="shared" si="2"/>
        <v>14375.099999999977</v>
      </c>
      <c r="GK72" s="44">
        <f t="shared" si="2"/>
        <v>8398.909999999998</v>
      </c>
      <c r="GL72" s="334">
        <f t="shared" si="2"/>
        <v>0</v>
      </c>
      <c r="GM72" s="66">
        <f t="shared" si="2"/>
        <v>0</v>
      </c>
      <c r="GN72" s="37">
        <f t="shared" si="2"/>
        <v>0</v>
      </c>
      <c r="GO72" s="37">
        <f t="shared" si="2"/>
        <v>41524.32</v>
      </c>
      <c r="GP72" s="37">
        <f t="shared" si="2"/>
        <v>0</v>
      </c>
      <c r="GQ72" s="53">
        <f>SUM(FL72:GP72)</f>
        <v>976815.9</v>
      </c>
    </row>
    <row r="73" spans="1:199" ht="12.75" customHeight="1" thickBot="1">
      <c r="A73" s="477" t="s">
        <v>98</v>
      </c>
      <c r="B73" s="478"/>
      <c r="C73" s="478"/>
      <c r="D73" s="478"/>
      <c r="E73" s="478"/>
      <c r="F73" s="478"/>
      <c r="G73" s="478"/>
      <c r="H73" s="478"/>
      <c r="I73" s="478"/>
      <c r="J73" s="478"/>
      <c r="K73" s="478"/>
      <c r="L73" s="478"/>
      <c r="M73" s="478"/>
      <c r="N73" s="478"/>
      <c r="O73" s="478"/>
      <c r="P73" s="478"/>
      <c r="Q73" s="478"/>
      <c r="R73" s="478"/>
      <c r="S73" s="478"/>
      <c r="T73" s="478"/>
      <c r="U73" s="478"/>
      <c r="V73" s="478"/>
      <c r="W73" s="478"/>
      <c r="X73" s="478"/>
      <c r="Y73" s="478"/>
      <c r="Z73" s="478"/>
      <c r="AA73" s="478"/>
      <c r="AB73" s="478"/>
      <c r="AC73" s="478"/>
      <c r="AD73" s="478"/>
      <c r="AE73" s="478"/>
      <c r="AF73" s="478"/>
      <c r="AG73" s="478"/>
      <c r="AH73" s="478"/>
      <c r="AI73" s="478"/>
      <c r="AJ73" s="478"/>
      <c r="AK73" s="478"/>
      <c r="AL73" s="478"/>
      <c r="AM73" s="478"/>
      <c r="AN73" s="478"/>
      <c r="AO73" s="478"/>
      <c r="AP73" s="478"/>
      <c r="AQ73" s="478"/>
      <c r="AR73" s="478"/>
      <c r="AS73" s="478"/>
      <c r="AT73" s="478"/>
      <c r="AU73" s="478"/>
      <c r="AV73" s="478"/>
      <c r="AW73" s="478"/>
      <c r="AX73" s="478"/>
      <c r="AY73" s="478"/>
      <c r="AZ73" s="478"/>
      <c r="BA73" s="478"/>
      <c r="BB73" s="478"/>
      <c r="BC73" s="478"/>
      <c r="BD73" s="478"/>
      <c r="BE73" s="478"/>
      <c r="BF73" s="478"/>
      <c r="BG73" s="478"/>
      <c r="BH73" s="478"/>
      <c r="BI73" s="478"/>
      <c r="BJ73" s="478"/>
      <c r="BK73" s="478"/>
      <c r="BL73" s="478"/>
      <c r="BM73" s="478"/>
      <c r="BN73" s="478"/>
      <c r="BO73" s="478"/>
      <c r="BP73" s="478"/>
      <c r="BQ73" s="478"/>
      <c r="BR73" s="478"/>
      <c r="BS73" s="478"/>
      <c r="BT73" s="478"/>
      <c r="BU73" s="478"/>
      <c r="BV73" s="478"/>
      <c r="BW73" s="479"/>
      <c r="BX73" s="401" t="s">
        <v>99</v>
      </c>
      <c r="BY73" s="402"/>
      <c r="BZ73" s="402"/>
      <c r="CA73" s="402"/>
      <c r="CB73" s="402"/>
      <c r="CC73" s="402"/>
      <c r="CD73" s="402"/>
      <c r="CE73" s="403"/>
      <c r="CF73" s="404" t="s">
        <v>95</v>
      </c>
      <c r="CG73" s="402"/>
      <c r="CH73" s="402"/>
      <c r="CI73" s="402"/>
      <c r="CJ73" s="402"/>
      <c r="CK73" s="402"/>
      <c r="CL73" s="402"/>
      <c r="CM73" s="402"/>
      <c r="CN73" s="402"/>
      <c r="CO73" s="402"/>
      <c r="CP73" s="402"/>
      <c r="CQ73" s="402"/>
      <c r="CR73" s="403"/>
      <c r="CS73" s="404" t="s">
        <v>273</v>
      </c>
      <c r="CT73" s="402"/>
      <c r="CU73" s="402"/>
      <c r="CV73" s="402"/>
      <c r="CW73" s="402"/>
      <c r="CX73" s="402"/>
      <c r="CY73" s="402"/>
      <c r="CZ73" s="402"/>
      <c r="DA73" s="402"/>
      <c r="DB73" s="402"/>
      <c r="DC73" s="402"/>
      <c r="DD73" s="402"/>
      <c r="DE73" s="403"/>
      <c r="DF73" s="481"/>
      <c r="DG73" s="482"/>
      <c r="DH73" s="482"/>
      <c r="DI73" s="482"/>
      <c r="DJ73" s="482"/>
      <c r="DK73" s="482"/>
      <c r="DL73" s="482"/>
      <c r="DM73" s="482"/>
      <c r="DN73" s="482"/>
      <c r="DO73" s="482"/>
      <c r="DP73" s="482"/>
      <c r="DQ73" s="482"/>
      <c r="DR73" s="483"/>
      <c r="DS73" s="481"/>
      <c r="DT73" s="482"/>
      <c r="DU73" s="482"/>
      <c r="DV73" s="482"/>
      <c r="DW73" s="482"/>
      <c r="DX73" s="482"/>
      <c r="DY73" s="482"/>
      <c r="DZ73" s="482"/>
      <c r="EA73" s="482"/>
      <c r="EB73" s="482"/>
      <c r="EC73" s="482"/>
      <c r="ED73" s="482"/>
      <c r="EE73" s="483"/>
      <c r="EF73" s="481"/>
      <c r="EG73" s="482"/>
      <c r="EH73" s="482"/>
      <c r="EI73" s="482"/>
      <c r="EJ73" s="482"/>
      <c r="EK73" s="482"/>
      <c r="EL73" s="482"/>
      <c r="EM73" s="482"/>
      <c r="EN73" s="482"/>
      <c r="EO73" s="482"/>
      <c r="EP73" s="482"/>
      <c r="EQ73" s="482"/>
      <c r="ER73" s="483"/>
      <c r="ES73" s="395" t="s">
        <v>47</v>
      </c>
      <c r="ET73" s="396"/>
      <c r="EU73" s="396"/>
      <c r="EV73" s="396"/>
      <c r="EW73" s="396"/>
      <c r="EX73" s="396"/>
      <c r="EY73" s="396"/>
      <c r="EZ73" s="396"/>
      <c r="FA73" s="396"/>
      <c r="FB73" s="396"/>
      <c r="FC73" s="396"/>
      <c r="FD73" s="396"/>
      <c r="FE73" s="398"/>
      <c r="FH73" s="23">
        <v>111</v>
      </c>
      <c r="FI73" s="23">
        <v>21101</v>
      </c>
      <c r="FJ73" s="330"/>
      <c r="FK73" s="78"/>
      <c r="FL73" s="55">
        <f>928083/1.302</f>
        <v>712813.3640552995</v>
      </c>
      <c r="FM73" s="299">
        <v>15888998.63</v>
      </c>
      <c r="FN73" s="299">
        <v>942311.81</v>
      </c>
      <c r="FO73" s="47">
        <v>37468</v>
      </c>
      <c r="FP73" s="74">
        <v>864200</v>
      </c>
      <c r="FQ73" s="331">
        <f>115513/1.302</f>
        <v>88719.66205837173</v>
      </c>
      <c r="FR73" s="46"/>
      <c r="FS73" s="46"/>
      <c r="FT73" s="46"/>
      <c r="FU73" s="46"/>
      <c r="FV73" s="46"/>
      <c r="FW73" s="46"/>
      <c r="FX73" s="42"/>
      <c r="FY73" s="43"/>
      <c r="FZ73" s="43"/>
      <c r="GA73" s="42"/>
      <c r="GB73" s="42"/>
      <c r="GC73" s="42"/>
      <c r="GD73" s="42"/>
      <c r="GE73" s="42"/>
      <c r="GF73" s="42"/>
      <c r="GG73" s="42"/>
      <c r="GH73" s="42"/>
      <c r="GI73" s="42">
        <f>106843.3/1.302</f>
        <v>82060.90629800307</v>
      </c>
      <c r="GJ73" s="330">
        <f>951200/1.302</f>
        <v>730568.356374808</v>
      </c>
      <c r="GK73" s="330">
        <f>43263/1.302</f>
        <v>33228.11059907834</v>
      </c>
      <c r="GL73" s="72">
        <v>53366.6</v>
      </c>
      <c r="GM73" s="67"/>
      <c r="GN73" s="23"/>
      <c r="GO73" s="23"/>
      <c r="GP73" s="23"/>
      <c r="GQ73" s="323">
        <f>SUM(FJ73:GP73)</f>
        <v>19433735.439385563</v>
      </c>
    </row>
    <row r="74" spans="1:199" ht="10.5" customHeight="1">
      <c r="A74" s="459" t="s">
        <v>101</v>
      </c>
      <c r="B74" s="460"/>
      <c r="C74" s="460"/>
      <c r="D74" s="460"/>
      <c r="E74" s="460"/>
      <c r="F74" s="460"/>
      <c r="G74" s="460"/>
      <c r="H74" s="460"/>
      <c r="I74" s="460"/>
      <c r="J74" s="460"/>
      <c r="K74" s="460"/>
      <c r="L74" s="460"/>
      <c r="M74" s="460"/>
      <c r="N74" s="460"/>
      <c r="O74" s="460"/>
      <c r="P74" s="460"/>
      <c r="Q74" s="460"/>
      <c r="R74" s="460"/>
      <c r="S74" s="460"/>
      <c r="T74" s="460"/>
      <c r="U74" s="460"/>
      <c r="V74" s="460"/>
      <c r="W74" s="460"/>
      <c r="X74" s="460"/>
      <c r="Y74" s="460"/>
      <c r="Z74" s="460"/>
      <c r="AA74" s="460"/>
      <c r="AB74" s="460"/>
      <c r="AC74" s="460"/>
      <c r="AD74" s="460"/>
      <c r="AE74" s="460"/>
      <c r="AF74" s="460"/>
      <c r="AG74" s="460"/>
      <c r="AH74" s="460"/>
      <c r="AI74" s="460"/>
      <c r="AJ74" s="460"/>
      <c r="AK74" s="460"/>
      <c r="AL74" s="460"/>
      <c r="AM74" s="460"/>
      <c r="AN74" s="460"/>
      <c r="AO74" s="460"/>
      <c r="AP74" s="460"/>
      <c r="AQ74" s="460"/>
      <c r="AR74" s="460"/>
      <c r="AS74" s="460"/>
      <c r="AT74" s="460"/>
      <c r="AU74" s="460"/>
      <c r="AV74" s="460"/>
      <c r="AW74" s="460"/>
      <c r="AX74" s="460"/>
      <c r="AY74" s="460"/>
      <c r="AZ74" s="460"/>
      <c r="BA74" s="460"/>
      <c r="BB74" s="460"/>
      <c r="BC74" s="460"/>
      <c r="BD74" s="460"/>
      <c r="BE74" s="460"/>
      <c r="BF74" s="460"/>
      <c r="BG74" s="460"/>
      <c r="BH74" s="460"/>
      <c r="BI74" s="460"/>
      <c r="BJ74" s="460"/>
      <c r="BK74" s="460"/>
      <c r="BL74" s="460"/>
      <c r="BM74" s="460"/>
      <c r="BN74" s="460"/>
      <c r="BO74" s="460"/>
      <c r="BP74" s="460"/>
      <c r="BQ74" s="460"/>
      <c r="BR74" s="460"/>
      <c r="BS74" s="460"/>
      <c r="BT74" s="460"/>
      <c r="BU74" s="460"/>
      <c r="BV74" s="460"/>
      <c r="BW74" s="460"/>
      <c r="BX74" s="461" t="s">
        <v>102</v>
      </c>
      <c r="BY74" s="462"/>
      <c r="BZ74" s="462"/>
      <c r="CA74" s="462"/>
      <c r="CB74" s="462"/>
      <c r="CC74" s="462"/>
      <c r="CD74" s="462"/>
      <c r="CE74" s="463"/>
      <c r="CF74" s="464" t="s">
        <v>103</v>
      </c>
      <c r="CG74" s="462"/>
      <c r="CH74" s="462"/>
      <c r="CI74" s="462"/>
      <c r="CJ74" s="462"/>
      <c r="CK74" s="462"/>
      <c r="CL74" s="462"/>
      <c r="CM74" s="462"/>
      <c r="CN74" s="462"/>
      <c r="CO74" s="462"/>
      <c r="CP74" s="462"/>
      <c r="CQ74" s="462"/>
      <c r="CR74" s="463"/>
      <c r="CS74" s="464"/>
      <c r="CT74" s="462"/>
      <c r="CU74" s="462"/>
      <c r="CV74" s="462"/>
      <c r="CW74" s="462"/>
      <c r="CX74" s="462"/>
      <c r="CY74" s="462"/>
      <c r="CZ74" s="462"/>
      <c r="DA74" s="462"/>
      <c r="DB74" s="462"/>
      <c r="DC74" s="462"/>
      <c r="DD74" s="462"/>
      <c r="DE74" s="463"/>
      <c r="DF74" s="465">
        <f>DF75</f>
        <v>0</v>
      </c>
      <c r="DG74" s="466"/>
      <c r="DH74" s="466"/>
      <c r="DI74" s="466"/>
      <c r="DJ74" s="466"/>
      <c r="DK74" s="466"/>
      <c r="DL74" s="466"/>
      <c r="DM74" s="466"/>
      <c r="DN74" s="466"/>
      <c r="DO74" s="466"/>
      <c r="DP74" s="466"/>
      <c r="DQ74" s="466"/>
      <c r="DR74" s="467"/>
      <c r="DS74" s="465">
        <f>DS75</f>
        <v>0</v>
      </c>
      <c r="DT74" s="466"/>
      <c r="DU74" s="466"/>
      <c r="DV74" s="466"/>
      <c r="DW74" s="466"/>
      <c r="DX74" s="466"/>
      <c r="DY74" s="466"/>
      <c r="DZ74" s="466"/>
      <c r="EA74" s="466"/>
      <c r="EB74" s="466"/>
      <c r="EC74" s="466"/>
      <c r="ED74" s="466"/>
      <c r="EE74" s="467"/>
      <c r="EF74" s="465">
        <f>EF75</f>
        <v>0</v>
      </c>
      <c r="EG74" s="466"/>
      <c r="EH74" s="466"/>
      <c r="EI74" s="466"/>
      <c r="EJ74" s="466"/>
      <c r="EK74" s="466"/>
      <c r="EL74" s="466"/>
      <c r="EM74" s="466"/>
      <c r="EN74" s="466"/>
      <c r="EO74" s="466"/>
      <c r="EP74" s="466"/>
      <c r="EQ74" s="466"/>
      <c r="ER74" s="467"/>
      <c r="ES74" s="456" t="s">
        <v>47</v>
      </c>
      <c r="ET74" s="457"/>
      <c r="EU74" s="457"/>
      <c r="EV74" s="457"/>
      <c r="EW74" s="457"/>
      <c r="EX74" s="457"/>
      <c r="EY74" s="457"/>
      <c r="EZ74" s="457"/>
      <c r="FA74" s="457"/>
      <c r="FB74" s="457"/>
      <c r="FC74" s="457"/>
      <c r="FD74" s="457"/>
      <c r="FE74" s="458"/>
      <c r="FH74" s="49">
        <v>112</v>
      </c>
      <c r="FI74" s="49">
        <v>21201</v>
      </c>
      <c r="FJ74" s="49"/>
      <c r="FK74" s="49"/>
      <c r="FL74" s="49"/>
      <c r="FM74" s="300">
        <v>400</v>
      </c>
      <c r="FN74" s="49"/>
      <c r="FO74" s="49"/>
      <c r="FP74" s="63"/>
      <c r="FQ74" s="335"/>
      <c r="FR74" s="49"/>
      <c r="FS74" s="49"/>
      <c r="FT74" s="49"/>
      <c r="FU74" s="49"/>
      <c r="FV74" s="49"/>
      <c r="FW74" s="49"/>
      <c r="FX74" s="49"/>
      <c r="FY74" s="49"/>
      <c r="FZ74" s="49"/>
      <c r="GA74" s="49"/>
      <c r="GB74" s="49"/>
      <c r="GC74" s="49"/>
      <c r="GD74" s="49"/>
      <c r="GE74" s="49"/>
      <c r="GF74" s="49"/>
      <c r="GG74" s="49"/>
      <c r="GH74" s="49"/>
      <c r="GI74" s="49"/>
      <c r="GJ74" s="49"/>
      <c r="GK74" s="49"/>
      <c r="GL74" s="73"/>
      <c r="GM74" s="68"/>
      <c r="GN74" s="49"/>
      <c r="GO74" s="49"/>
      <c r="GP74" s="49"/>
      <c r="GQ74" s="323">
        <f aca="true" t="shared" si="3" ref="GQ74:GQ118">SUM(FJ74:GP74)</f>
        <v>400</v>
      </c>
    </row>
    <row r="75" spans="1:199" ht="21.75" customHeight="1">
      <c r="A75" s="420" t="s">
        <v>104</v>
      </c>
      <c r="B75" s="421"/>
      <c r="C75" s="421"/>
      <c r="D75" s="421"/>
      <c r="E75" s="421"/>
      <c r="F75" s="421"/>
      <c r="G75" s="421"/>
      <c r="H75" s="421"/>
      <c r="I75" s="421"/>
      <c r="J75" s="421"/>
      <c r="K75" s="421"/>
      <c r="L75" s="421"/>
      <c r="M75" s="421"/>
      <c r="N75" s="421"/>
      <c r="O75" s="421"/>
      <c r="P75" s="421"/>
      <c r="Q75" s="421"/>
      <c r="R75" s="421"/>
      <c r="S75" s="421"/>
      <c r="T75" s="421"/>
      <c r="U75" s="421"/>
      <c r="V75" s="421"/>
      <c r="W75" s="421"/>
      <c r="X75" s="421"/>
      <c r="Y75" s="421"/>
      <c r="Z75" s="421"/>
      <c r="AA75" s="421"/>
      <c r="AB75" s="421"/>
      <c r="AC75" s="421"/>
      <c r="AD75" s="421"/>
      <c r="AE75" s="421"/>
      <c r="AF75" s="421"/>
      <c r="AG75" s="421"/>
      <c r="AH75" s="421"/>
      <c r="AI75" s="421"/>
      <c r="AJ75" s="421"/>
      <c r="AK75" s="421"/>
      <c r="AL75" s="421"/>
      <c r="AM75" s="421"/>
      <c r="AN75" s="421"/>
      <c r="AO75" s="421"/>
      <c r="AP75" s="421"/>
      <c r="AQ75" s="421"/>
      <c r="AR75" s="421"/>
      <c r="AS75" s="421"/>
      <c r="AT75" s="421"/>
      <c r="AU75" s="421"/>
      <c r="AV75" s="421"/>
      <c r="AW75" s="421"/>
      <c r="AX75" s="421"/>
      <c r="AY75" s="421"/>
      <c r="AZ75" s="421"/>
      <c r="BA75" s="421"/>
      <c r="BB75" s="421"/>
      <c r="BC75" s="421"/>
      <c r="BD75" s="421"/>
      <c r="BE75" s="421"/>
      <c r="BF75" s="421"/>
      <c r="BG75" s="421"/>
      <c r="BH75" s="421"/>
      <c r="BI75" s="421"/>
      <c r="BJ75" s="421"/>
      <c r="BK75" s="421"/>
      <c r="BL75" s="421"/>
      <c r="BM75" s="421"/>
      <c r="BN75" s="421"/>
      <c r="BO75" s="421"/>
      <c r="BP75" s="421"/>
      <c r="BQ75" s="421"/>
      <c r="BR75" s="421"/>
      <c r="BS75" s="421"/>
      <c r="BT75" s="421"/>
      <c r="BU75" s="421"/>
      <c r="BV75" s="421"/>
      <c r="BW75" s="421"/>
      <c r="BX75" s="387" t="s">
        <v>105</v>
      </c>
      <c r="BY75" s="388"/>
      <c r="BZ75" s="388"/>
      <c r="CA75" s="388"/>
      <c r="CB75" s="388"/>
      <c r="CC75" s="388"/>
      <c r="CD75" s="388"/>
      <c r="CE75" s="389"/>
      <c r="CF75" s="390" t="s">
        <v>106</v>
      </c>
      <c r="CG75" s="388"/>
      <c r="CH75" s="388"/>
      <c r="CI75" s="388"/>
      <c r="CJ75" s="388"/>
      <c r="CK75" s="388"/>
      <c r="CL75" s="388"/>
      <c r="CM75" s="388"/>
      <c r="CN75" s="388"/>
      <c r="CO75" s="388"/>
      <c r="CP75" s="388"/>
      <c r="CQ75" s="388"/>
      <c r="CR75" s="389"/>
      <c r="CS75" s="390"/>
      <c r="CT75" s="388"/>
      <c r="CU75" s="388"/>
      <c r="CV75" s="388"/>
      <c r="CW75" s="388"/>
      <c r="CX75" s="388"/>
      <c r="CY75" s="388"/>
      <c r="CZ75" s="388"/>
      <c r="DA75" s="388"/>
      <c r="DB75" s="388"/>
      <c r="DC75" s="388"/>
      <c r="DD75" s="388"/>
      <c r="DE75" s="389"/>
      <c r="DF75" s="380">
        <f>DF76</f>
        <v>0</v>
      </c>
      <c r="DG75" s="381"/>
      <c r="DH75" s="381"/>
      <c r="DI75" s="381"/>
      <c r="DJ75" s="381"/>
      <c r="DK75" s="381"/>
      <c r="DL75" s="381"/>
      <c r="DM75" s="381"/>
      <c r="DN75" s="381"/>
      <c r="DO75" s="381"/>
      <c r="DP75" s="381"/>
      <c r="DQ75" s="381"/>
      <c r="DR75" s="382"/>
      <c r="DS75" s="380"/>
      <c r="DT75" s="381"/>
      <c r="DU75" s="381"/>
      <c r="DV75" s="381"/>
      <c r="DW75" s="381"/>
      <c r="DX75" s="381"/>
      <c r="DY75" s="381"/>
      <c r="DZ75" s="381"/>
      <c r="EA75" s="381"/>
      <c r="EB75" s="381"/>
      <c r="EC75" s="381"/>
      <c r="ED75" s="381"/>
      <c r="EE75" s="382"/>
      <c r="EF75" s="380"/>
      <c r="EG75" s="381"/>
      <c r="EH75" s="381"/>
      <c r="EI75" s="381"/>
      <c r="EJ75" s="381"/>
      <c r="EK75" s="381"/>
      <c r="EL75" s="381"/>
      <c r="EM75" s="381"/>
      <c r="EN75" s="381"/>
      <c r="EO75" s="381"/>
      <c r="EP75" s="381"/>
      <c r="EQ75" s="381"/>
      <c r="ER75" s="382"/>
      <c r="ES75" s="375" t="s">
        <v>47</v>
      </c>
      <c r="ET75" s="376"/>
      <c r="EU75" s="376"/>
      <c r="EV75" s="376"/>
      <c r="EW75" s="376"/>
      <c r="EX75" s="376"/>
      <c r="EY75" s="376"/>
      <c r="EZ75" s="376"/>
      <c r="FA75" s="376"/>
      <c r="FB75" s="376"/>
      <c r="FC75" s="376"/>
      <c r="FD75" s="376"/>
      <c r="FE75" s="383"/>
      <c r="FH75" s="23">
        <v>119</v>
      </c>
      <c r="FI75" s="23">
        <v>21301</v>
      </c>
      <c r="FJ75" s="330"/>
      <c r="FK75" s="78"/>
      <c r="FL75" s="55">
        <f>928083-FL73</f>
        <v>215269.63594470045</v>
      </c>
      <c r="FM75" s="299">
        <v>4797069.37</v>
      </c>
      <c r="FN75" s="47">
        <v>267624.82</v>
      </c>
      <c r="FO75" s="47">
        <v>11345.14</v>
      </c>
      <c r="FP75" s="74">
        <v>261000</v>
      </c>
      <c r="FQ75" s="331">
        <f>115513-FQ73</f>
        <v>26793.33794162827</v>
      </c>
      <c r="FR75" s="46"/>
      <c r="FS75" s="46"/>
      <c r="FT75" s="46"/>
      <c r="FU75" s="46"/>
      <c r="FV75" s="46"/>
      <c r="FW75" s="46"/>
      <c r="FX75" s="43"/>
      <c r="FY75" s="43"/>
      <c r="FZ75" s="43"/>
      <c r="GA75" s="43"/>
      <c r="GB75" s="43"/>
      <c r="GC75" s="43"/>
      <c r="GD75" s="42"/>
      <c r="GE75" s="43"/>
      <c r="GF75" s="43"/>
      <c r="GG75" s="43"/>
      <c r="GH75" s="43"/>
      <c r="GI75" s="43">
        <f>106843.3-GI73</f>
        <v>24782.39370199693</v>
      </c>
      <c r="GJ75" s="330">
        <f>951200-GJ73</f>
        <v>220631.643625192</v>
      </c>
      <c r="GK75" s="330">
        <f>43263-GK73</f>
        <v>10034.88940092166</v>
      </c>
      <c r="GL75" s="72">
        <v>16116.71</v>
      </c>
      <c r="GM75" s="67"/>
      <c r="GN75" s="23"/>
      <c r="GO75" s="23"/>
      <c r="GP75" s="23"/>
      <c r="GQ75" s="354">
        <f>SUM(FJ75:GP75)</f>
        <v>5850667.94061444</v>
      </c>
    </row>
    <row r="76" spans="1:199" ht="33.75" customHeight="1">
      <c r="A76" s="411" t="s">
        <v>107</v>
      </c>
      <c r="B76" s="412"/>
      <c r="C76" s="412"/>
      <c r="D76" s="412"/>
      <c r="E76" s="412"/>
      <c r="F76" s="412"/>
      <c r="G76" s="412"/>
      <c r="H76" s="412"/>
      <c r="I76" s="412"/>
      <c r="J76" s="412"/>
      <c r="K76" s="412"/>
      <c r="L76" s="412"/>
      <c r="M76" s="412"/>
      <c r="N76" s="412"/>
      <c r="O76" s="412"/>
      <c r="P76" s="412"/>
      <c r="Q76" s="412"/>
      <c r="R76" s="412"/>
      <c r="S76" s="412"/>
      <c r="T76" s="412"/>
      <c r="U76" s="412"/>
      <c r="V76" s="412"/>
      <c r="W76" s="412"/>
      <c r="X76" s="412"/>
      <c r="Y76" s="412"/>
      <c r="Z76" s="412"/>
      <c r="AA76" s="412"/>
      <c r="AB76" s="412"/>
      <c r="AC76" s="412"/>
      <c r="AD76" s="412"/>
      <c r="AE76" s="412"/>
      <c r="AF76" s="412"/>
      <c r="AG76" s="412"/>
      <c r="AH76" s="412"/>
      <c r="AI76" s="412"/>
      <c r="AJ76" s="412"/>
      <c r="AK76" s="412"/>
      <c r="AL76" s="412"/>
      <c r="AM76" s="412"/>
      <c r="AN76" s="412"/>
      <c r="AO76" s="412"/>
      <c r="AP76" s="412"/>
      <c r="AQ76" s="412"/>
      <c r="AR76" s="412"/>
      <c r="AS76" s="412"/>
      <c r="AT76" s="412"/>
      <c r="AU76" s="412"/>
      <c r="AV76" s="412"/>
      <c r="AW76" s="412"/>
      <c r="AX76" s="412"/>
      <c r="AY76" s="412"/>
      <c r="AZ76" s="412"/>
      <c r="BA76" s="412"/>
      <c r="BB76" s="412"/>
      <c r="BC76" s="412"/>
      <c r="BD76" s="412"/>
      <c r="BE76" s="412"/>
      <c r="BF76" s="412"/>
      <c r="BG76" s="412"/>
      <c r="BH76" s="412"/>
      <c r="BI76" s="412"/>
      <c r="BJ76" s="412"/>
      <c r="BK76" s="412"/>
      <c r="BL76" s="412"/>
      <c r="BM76" s="412"/>
      <c r="BN76" s="412"/>
      <c r="BO76" s="412"/>
      <c r="BP76" s="412"/>
      <c r="BQ76" s="412"/>
      <c r="BR76" s="412"/>
      <c r="BS76" s="412"/>
      <c r="BT76" s="412"/>
      <c r="BU76" s="412"/>
      <c r="BV76" s="412"/>
      <c r="BW76" s="412"/>
      <c r="BX76" s="387" t="s">
        <v>108</v>
      </c>
      <c r="BY76" s="388"/>
      <c r="BZ76" s="388"/>
      <c r="CA76" s="388"/>
      <c r="CB76" s="388"/>
      <c r="CC76" s="388"/>
      <c r="CD76" s="388"/>
      <c r="CE76" s="389"/>
      <c r="CF76" s="390" t="s">
        <v>109</v>
      </c>
      <c r="CG76" s="388"/>
      <c r="CH76" s="388"/>
      <c r="CI76" s="388"/>
      <c r="CJ76" s="388"/>
      <c r="CK76" s="388"/>
      <c r="CL76" s="388"/>
      <c r="CM76" s="388"/>
      <c r="CN76" s="388"/>
      <c r="CO76" s="388"/>
      <c r="CP76" s="388"/>
      <c r="CQ76" s="388"/>
      <c r="CR76" s="389"/>
      <c r="CS76" s="390" t="s">
        <v>314</v>
      </c>
      <c r="CT76" s="388"/>
      <c r="CU76" s="388"/>
      <c r="CV76" s="388"/>
      <c r="CW76" s="388"/>
      <c r="CX76" s="388"/>
      <c r="CY76" s="388"/>
      <c r="CZ76" s="388"/>
      <c r="DA76" s="388"/>
      <c r="DB76" s="388"/>
      <c r="DC76" s="388"/>
      <c r="DD76" s="388"/>
      <c r="DE76" s="389"/>
      <c r="DF76" s="380">
        <f>GQ114</f>
        <v>0</v>
      </c>
      <c r="DG76" s="381"/>
      <c r="DH76" s="381"/>
      <c r="DI76" s="381"/>
      <c r="DJ76" s="381"/>
      <c r="DK76" s="381"/>
      <c r="DL76" s="381"/>
      <c r="DM76" s="381"/>
      <c r="DN76" s="381"/>
      <c r="DO76" s="381"/>
      <c r="DP76" s="381"/>
      <c r="DQ76" s="381"/>
      <c r="DR76" s="382"/>
      <c r="DS76" s="380"/>
      <c r="DT76" s="381"/>
      <c r="DU76" s="381"/>
      <c r="DV76" s="381"/>
      <c r="DW76" s="381"/>
      <c r="DX76" s="381"/>
      <c r="DY76" s="381"/>
      <c r="DZ76" s="381"/>
      <c r="EA76" s="381"/>
      <c r="EB76" s="381"/>
      <c r="EC76" s="381"/>
      <c r="ED76" s="381"/>
      <c r="EE76" s="382"/>
      <c r="EF76" s="380"/>
      <c r="EG76" s="381"/>
      <c r="EH76" s="381"/>
      <c r="EI76" s="381"/>
      <c r="EJ76" s="381"/>
      <c r="EK76" s="381"/>
      <c r="EL76" s="381"/>
      <c r="EM76" s="381"/>
      <c r="EN76" s="381"/>
      <c r="EO76" s="381"/>
      <c r="EP76" s="381"/>
      <c r="EQ76" s="381"/>
      <c r="ER76" s="382"/>
      <c r="ES76" s="375" t="s">
        <v>47</v>
      </c>
      <c r="ET76" s="376"/>
      <c r="EU76" s="376"/>
      <c r="EV76" s="376"/>
      <c r="EW76" s="376"/>
      <c r="EX76" s="376"/>
      <c r="EY76" s="376"/>
      <c r="EZ76" s="376"/>
      <c r="FA76" s="376"/>
      <c r="FB76" s="376"/>
      <c r="FC76" s="376"/>
      <c r="FD76" s="376"/>
      <c r="FE76" s="383"/>
      <c r="FH76" s="23">
        <v>112</v>
      </c>
      <c r="FI76" s="23">
        <v>21401</v>
      </c>
      <c r="FJ76" s="23"/>
      <c r="FK76" s="23"/>
      <c r="FL76" s="46"/>
      <c r="FM76" s="46"/>
      <c r="FN76" s="46"/>
      <c r="FO76" s="46"/>
      <c r="FP76" s="61"/>
      <c r="FQ76" s="332"/>
      <c r="FR76" s="46"/>
      <c r="FS76" s="46"/>
      <c r="FT76" s="46"/>
      <c r="FU76" s="46"/>
      <c r="FV76" s="46"/>
      <c r="FW76" s="46"/>
      <c r="FX76" s="42">
        <v>131008.3</v>
      </c>
      <c r="FY76" s="43"/>
      <c r="FZ76" s="43"/>
      <c r="GA76" s="43"/>
      <c r="GB76" s="43"/>
      <c r="GC76" s="43"/>
      <c r="GD76" s="43"/>
      <c r="GE76" s="43"/>
      <c r="GF76" s="43"/>
      <c r="GG76" s="43"/>
      <c r="GH76" s="43"/>
      <c r="GI76" s="43"/>
      <c r="GJ76" s="345"/>
      <c r="GK76" s="345"/>
      <c r="GL76" s="75"/>
      <c r="GM76" s="69"/>
      <c r="GN76" s="23"/>
      <c r="GO76" s="23"/>
      <c r="GP76" s="23"/>
      <c r="GQ76" s="323">
        <f t="shared" si="3"/>
        <v>131008.3</v>
      </c>
    </row>
    <row r="77" spans="1:199" ht="10.5" customHeight="1">
      <c r="A77" s="459" t="s">
        <v>111</v>
      </c>
      <c r="B77" s="460"/>
      <c r="C77" s="460"/>
      <c r="D77" s="460"/>
      <c r="E77" s="460"/>
      <c r="F77" s="460"/>
      <c r="G77" s="460"/>
      <c r="H77" s="460"/>
      <c r="I77" s="460"/>
      <c r="J77" s="460"/>
      <c r="K77" s="460"/>
      <c r="L77" s="460"/>
      <c r="M77" s="460"/>
      <c r="N77" s="460"/>
      <c r="O77" s="460"/>
      <c r="P77" s="460"/>
      <c r="Q77" s="460"/>
      <c r="R77" s="460"/>
      <c r="S77" s="460"/>
      <c r="T77" s="460"/>
      <c r="U77" s="460"/>
      <c r="V77" s="460"/>
      <c r="W77" s="460"/>
      <c r="X77" s="460"/>
      <c r="Y77" s="460"/>
      <c r="Z77" s="460"/>
      <c r="AA77" s="460"/>
      <c r="AB77" s="460"/>
      <c r="AC77" s="460"/>
      <c r="AD77" s="460"/>
      <c r="AE77" s="460"/>
      <c r="AF77" s="460"/>
      <c r="AG77" s="460"/>
      <c r="AH77" s="460"/>
      <c r="AI77" s="460"/>
      <c r="AJ77" s="460"/>
      <c r="AK77" s="460"/>
      <c r="AL77" s="460"/>
      <c r="AM77" s="460"/>
      <c r="AN77" s="460"/>
      <c r="AO77" s="460"/>
      <c r="AP77" s="460"/>
      <c r="AQ77" s="460"/>
      <c r="AR77" s="460"/>
      <c r="AS77" s="460"/>
      <c r="AT77" s="460"/>
      <c r="AU77" s="460"/>
      <c r="AV77" s="460"/>
      <c r="AW77" s="460"/>
      <c r="AX77" s="460"/>
      <c r="AY77" s="460"/>
      <c r="AZ77" s="460"/>
      <c r="BA77" s="460"/>
      <c r="BB77" s="460"/>
      <c r="BC77" s="460"/>
      <c r="BD77" s="460"/>
      <c r="BE77" s="460"/>
      <c r="BF77" s="460"/>
      <c r="BG77" s="460"/>
      <c r="BH77" s="460"/>
      <c r="BI77" s="460"/>
      <c r="BJ77" s="460"/>
      <c r="BK77" s="460"/>
      <c r="BL77" s="460"/>
      <c r="BM77" s="460"/>
      <c r="BN77" s="460"/>
      <c r="BO77" s="460"/>
      <c r="BP77" s="460"/>
      <c r="BQ77" s="460"/>
      <c r="BR77" s="460"/>
      <c r="BS77" s="460"/>
      <c r="BT77" s="460"/>
      <c r="BU77" s="460"/>
      <c r="BV77" s="460"/>
      <c r="BW77" s="460"/>
      <c r="BX77" s="461" t="s">
        <v>112</v>
      </c>
      <c r="BY77" s="462"/>
      <c r="BZ77" s="462"/>
      <c r="CA77" s="462"/>
      <c r="CB77" s="462"/>
      <c r="CC77" s="462"/>
      <c r="CD77" s="462"/>
      <c r="CE77" s="463"/>
      <c r="CF77" s="464" t="s">
        <v>113</v>
      </c>
      <c r="CG77" s="462"/>
      <c r="CH77" s="462"/>
      <c r="CI77" s="462"/>
      <c r="CJ77" s="462"/>
      <c r="CK77" s="462"/>
      <c r="CL77" s="462"/>
      <c r="CM77" s="462"/>
      <c r="CN77" s="462"/>
      <c r="CO77" s="462"/>
      <c r="CP77" s="462"/>
      <c r="CQ77" s="462"/>
      <c r="CR77" s="463"/>
      <c r="CS77" s="464"/>
      <c r="CT77" s="462"/>
      <c r="CU77" s="462"/>
      <c r="CV77" s="462"/>
      <c r="CW77" s="462"/>
      <c r="CX77" s="462"/>
      <c r="CY77" s="462"/>
      <c r="CZ77" s="462"/>
      <c r="DA77" s="462"/>
      <c r="DB77" s="462"/>
      <c r="DC77" s="462"/>
      <c r="DD77" s="462"/>
      <c r="DE77" s="463"/>
      <c r="DF77" s="468">
        <f>DF78+DF80</f>
        <v>331669.76</v>
      </c>
      <c r="DG77" s="469"/>
      <c r="DH77" s="469"/>
      <c r="DI77" s="469"/>
      <c r="DJ77" s="469"/>
      <c r="DK77" s="469"/>
      <c r="DL77" s="469"/>
      <c r="DM77" s="469"/>
      <c r="DN77" s="469"/>
      <c r="DO77" s="469"/>
      <c r="DP77" s="469"/>
      <c r="DQ77" s="469"/>
      <c r="DR77" s="470"/>
      <c r="DS77" s="468">
        <f>DS78+DS80</f>
        <v>511675.27</v>
      </c>
      <c r="DT77" s="469"/>
      <c r="DU77" s="469"/>
      <c r="DV77" s="469"/>
      <c r="DW77" s="469"/>
      <c r="DX77" s="469"/>
      <c r="DY77" s="469"/>
      <c r="DZ77" s="469"/>
      <c r="EA77" s="469"/>
      <c r="EB77" s="469"/>
      <c r="EC77" s="469"/>
      <c r="ED77" s="469"/>
      <c r="EE77" s="470"/>
      <c r="EF77" s="468">
        <f>EF78+EF80</f>
        <v>511675.27</v>
      </c>
      <c r="EG77" s="469"/>
      <c r="EH77" s="469"/>
      <c r="EI77" s="469"/>
      <c r="EJ77" s="469"/>
      <c r="EK77" s="469"/>
      <c r="EL77" s="469"/>
      <c r="EM77" s="469"/>
      <c r="EN77" s="469"/>
      <c r="EO77" s="469"/>
      <c r="EP77" s="469"/>
      <c r="EQ77" s="469"/>
      <c r="ER77" s="470"/>
      <c r="ES77" s="456" t="s">
        <v>47</v>
      </c>
      <c r="ET77" s="457"/>
      <c r="EU77" s="457"/>
      <c r="EV77" s="457"/>
      <c r="EW77" s="457"/>
      <c r="EX77" s="457"/>
      <c r="EY77" s="457"/>
      <c r="EZ77" s="457"/>
      <c r="FA77" s="457"/>
      <c r="FB77" s="457"/>
      <c r="FC77" s="457"/>
      <c r="FD77" s="457"/>
      <c r="FE77" s="458"/>
      <c r="FH77" s="23">
        <v>244</v>
      </c>
      <c r="FI77" s="23">
        <v>22101</v>
      </c>
      <c r="FJ77" s="23"/>
      <c r="FK77" s="23"/>
      <c r="FL77" s="46"/>
      <c r="FM77" s="46"/>
      <c r="FN77" s="47">
        <v>14400</v>
      </c>
      <c r="FO77" s="46"/>
      <c r="FP77" s="61"/>
      <c r="FQ77" s="332"/>
      <c r="FR77" s="46"/>
      <c r="FS77" s="46"/>
      <c r="FT77" s="46"/>
      <c r="FU77" s="46"/>
      <c r="FV77" s="46"/>
      <c r="FW77" s="46"/>
      <c r="FX77" s="43"/>
      <c r="FY77" s="43"/>
      <c r="FZ77" s="43"/>
      <c r="GA77" s="43"/>
      <c r="GB77" s="43"/>
      <c r="GC77" s="43"/>
      <c r="GD77" s="43"/>
      <c r="GE77" s="43"/>
      <c r="GF77" s="43"/>
      <c r="GG77" s="43"/>
      <c r="GH77" s="43"/>
      <c r="GI77" s="43"/>
      <c r="GJ77" s="345"/>
      <c r="GK77" s="345"/>
      <c r="GL77" s="75"/>
      <c r="GM77" s="69"/>
      <c r="GN77" s="23"/>
      <c r="GO77" s="23"/>
      <c r="GP77" s="23"/>
      <c r="GQ77" s="323">
        <f t="shared" si="3"/>
        <v>14400</v>
      </c>
    </row>
    <row r="78" spans="1:199" ht="21.75" customHeight="1">
      <c r="A78" s="420" t="s">
        <v>114</v>
      </c>
      <c r="B78" s="421"/>
      <c r="C78" s="421"/>
      <c r="D78" s="421"/>
      <c r="E78" s="421"/>
      <c r="F78" s="421"/>
      <c r="G78" s="421"/>
      <c r="H78" s="421"/>
      <c r="I78" s="421"/>
      <c r="J78" s="421"/>
      <c r="K78" s="421"/>
      <c r="L78" s="421"/>
      <c r="M78" s="421"/>
      <c r="N78" s="421"/>
      <c r="O78" s="421"/>
      <c r="P78" s="421"/>
      <c r="Q78" s="421"/>
      <c r="R78" s="421"/>
      <c r="S78" s="421"/>
      <c r="T78" s="421"/>
      <c r="U78" s="421"/>
      <c r="V78" s="421"/>
      <c r="W78" s="421"/>
      <c r="X78" s="421"/>
      <c r="Y78" s="421"/>
      <c r="Z78" s="421"/>
      <c r="AA78" s="421"/>
      <c r="AB78" s="421"/>
      <c r="AC78" s="421"/>
      <c r="AD78" s="421"/>
      <c r="AE78" s="421"/>
      <c r="AF78" s="421"/>
      <c r="AG78" s="421"/>
      <c r="AH78" s="421"/>
      <c r="AI78" s="421"/>
      <c r="AJ78" s="421"/>
      <c r="AK78" s="421"/>
      <c r="AL78" s="421"/>
      <c r="AM78" s="421"/>
      <c r="AN78" s="421"/>
      <c r="AO78" s="421"/>
      <c r="AP78" s="421"/>
      <c r="AQ78" s="421"/>
      <c r="AR78" s="421"/>
      <c r="AS78" s="421"/>
      <c r="AT78" s="421"/>
      <c r="AU78" s="421"/>
      <c r="AV78" s="421"/>
      <c r="AW78" s="421"/>
      <c r="AX78" s="421"/>
      <c r="AY78" s="421"/>
      <c r="AZ78" s="421"/>
      <c r="BA78" s="421"/>
      <c r="BB78" s="421"/>
      <c r="BC78" s="421"/>
      <c r="BD78" s="421"/>
      <c r="BE78" s="421"/>
      <c r="BF78" s="421"/>
      <c r="BG78" s="421"/>
      <c r="BH78" s="421"/>
      <c r="BI78" s="421"/>
      <c r="BJ78" s="421"/>
      <c r="BK78" s="421"/>
      <c r="BL78" s="421"/>
      <c r="BM78" s="421"/>
      <c r="BN78" s="421"/>
      <c r="BO78" s="421"/>
      <c r="BP78" s="421"/>
      <c r="BQ78" s="421"/>
      <c r="BR78" s="421"/>
      <c r="BS78" s="421"/>
      <c r="BT78" s="421"/>
      <c r="BU78" s="421"/>
      <c r="BV78" s="421"/>
      <c r="BW78" s="421"/>
      <c r="BX78" s="387" t="s">
        <v>115</v>
      </c>
      <c r="BY78" s="388"/>
      <c r="BZ78" s="388"/>
      <c r="CA78" s="388"/>
      <c r="CB78" s="388"/>
      <c r="CC78" s="388"/>
      <c r="CD78" s="388"/>
      <c r="CE78" s="389"/>
      <c r="CF78" s="390" t="s">
        <v>116</v>
      </c>
      <c r="CG78" s="388"/>
      <c r="CH78" s="388"/>
      <c r="CI78" s="388"/>
      <c r="CJ78" s="388"/>
      <c r="CK78" s="388"/>
      <c r="CL78" s="388"/>
      <c r="CM78" s="388"/>
      <c r="CN78" s="388"/>
      <c r="CO78" s="388"/>
      <c r="CP78" s="388"/>
      <c r="CQ78" s="388"/>
      <c r="CR78" s="389"/>
      <c r="CS78" s="390" t="s">
        <v>315</v>
      </c>
      <c r="CT78" s="388"/>
      <c r="CU78" s="388"/>
      <c r="CV78" s="388"/>
      <c r="CW78" s="388"/>
      <c r="CX78" s="388"/>
      <c r="CY78" s="388"/>
      <c r="CZ78" s="388"/>
      <c r="DA78" s="388"/>
      <c r="DB78" s="388"/>
      <c r="DC78" s="388"/>
      <c r="DD78" s="388"/>
      <c r="DE78" s="389"/>
      <c r="DF78" s="391">
        <f>GQ56+GQ96</f>
        <v>330919.76</v>
      </c>
      <c r="DG78" s="392"/>
      <c r="DH78" s="392"/>
      <c r="DI78" s="392"/>
      <c r="DJ78" s="392"/>
      <c r="DK78" s="392"/>
      <c r="DL78" s="392"/>
      <c r="DM78" s="392"/>
      <c r="DN78" s="392"/>
      <c r="DO78" s="392"/>
      <c r="DP78" s="392"/>
      <c r="DQ78" s="392"/>
      <c r="DR78" s="393"/>
      <c r="DS78" s="380">
        <v>511675.27</v>
      </c>
      <c r="DT78" s="381"/>
      <c r="DU78" s="381"/>
      <c r="DV78" s="381"/>
      <c r="DW78" s="381"/>
      <c r="DX78" s="381"/>
      <c r="DY78" s="381"/>
      <c r="DZ78" s="381"/>
      <c r="EA78" s="381"/>
      <c r="EB78" s="381"/>
      <c r="EC78" s="381"/>
      <c r="ED78" s="381"/>
      <c r="EE78" s="382"/>
      <c r="EF78" s="380">
        <v>511675.27</v>
      </c>
      <c r="EG78" s="381"/>
      <c r="EH78" s="381"/>
      <c r="EI78" s="381"/>
      <c r="EJ78" s="381"/>
      <c r="EK78" s="381"/>
      <c r="EL78" s="381"/>
      <c r="EM78" s="381"/>
      <c r="EN78" s="381"/>
      <c r="EO78" s="381"/>
      <c r="EP78" s="381"/>
      <c r="EQ78" s="381"/>
      <c r="ER78" s="382"/>
      <c r="ES78" s="375" t="s">
        <v>47</v>
      </c>
      <c r="ET78" s="376"/>
      <c r="EU78" s="376"/>
      <c r="EV78" s="376"/>
      <c r="EW78" s="376"/>
      <c r="EX78" s="376"/>
      <c r="EY78" s="376"/>
      <c r="EZ78" s="376"/>
      <c r="FA78" s="376"/>
      <c r="FB78" s="376"/>
      <c r="FC78" s="376"/>
      <c r="FD78" s="376"/>
      <c r="FE78" s="383"/>
      <c r="FH78" s="23">
        <v>244</v>
      </c>
      <c r="FI78" s="23">
        <v>22201</v>
      </c>
      <c r="FJ78" s="23"/>
      <c r="FK78" s="23"/>
      <c r="FL78" s="46"/>
      <c r="FM78" s="47">
        <v>8000</v>
      </c>
      <c r="FN78" s="46"/>
      <c r="FO78" s="46"/>
      <c r="FP78" s="61"/>
      <c r="FQ78" s="332"/>
      <c r="FR78" s="46"/>
      <c r="FS78" s="46"/>
      <c r="FT78" s="46"/>
      <c r="FU78" s="46"/>
      <c r="FV78" s="46"/>
      <c r="FW78" s="46"/>
      <c r="FX78" s="43"/>
      <c r="FY78" s="43"/>
      <c r="FZ78" s="43"/>
      <c r="GA78" s="43"/>
      <c r="GB78" s="43"/>
      <c r="GC78" s="43"/>
      <c r="GD78" s="43">
        <v>24000</v>
      </c>
      <c r="GE78" s="43"/>
      <c r="GF78" s="43"/>
      <c r="GG78" s="43"/>
      <c r="GH78" s="43"/>
      <c r="GI78" s="43"/>
      <c r="GJ78" s="345"/>
      <c r="GK78" s="345"/>
      <c r="GL78" s="75"/>
      <c r="GM78" s="69"/>
      <c r="GN78" s="23"/>
      <c r="GO78" s="23"/>
      <c r="GP78" s="23"/>
      <c r="GQ78" s="323">
        <f t="shared" si="3"/>
        <v>32000</v>
      </c>
    </row>
    <row r="79" spans="1:199" ht="21.75" customHeight="1">
      <c r="A79" s="420" t="s">
        <v>117</v>
      </c>
      <c r="B79" s="421"/>
      <c r="C79" s="421"/>
      <c r="D79" s="421"/>
      <c r="E79" s="421"/>
      <c r="F79" s="421"/>
      <c r="G79" s="421"/>
      <c r="H79" s="421"/>
      <c r="I79" s="421"/>
      <c r="J79" s="421"/>
      <c r="K79" s="421"/>
      <c r="L79" s="421"/>
      <c r="M79" s="421"/>
      <c r="N79" s="421"/>
      <c r="O79" s="421"/>
      <c r="P79" s="421"/>
      <c r="Q79" s="421"/>
      <c r="R79" s="421"/>
      <c r="S79" s="421"/>
      <c r="T79" s="421"/>
      <c r="U79" s="421"/>
      <c r="V79" s="421"/>
      <c r="W79" s="421"/>
      <c r="X79" s="421"/>
      <c r="Y79" s="421"/>
      <c r="Z79" s="421"/>
      <c r="AA79" s="421"/>
      <c r="AB79" s="421"/>
      <c r="AC79" s="421"/>
      <c r="AD79" s="421"/>
      <c r="AE79" s="421"/>
      <c r="AF79" s="421"/>
      <c r="AG79" s="421"/>
      <c r="AH79" s="421"/>
      <c r="AI79" s="421"/>
      <c r="AJ79" s="421"/>
      <c r="AK79" s="421"/>
      <c r="AL79" s="421"/>
      <c r="AM79" s="421"/>
      <c r="AN79" s="421"/>
      <c r="AO79" s="421"/>
      <c r="AP79" s="421"/>
      <c r="AQ79" s="421"/>
      <c r="AR79" s="421"/>
      <c r="AS79" s="421"/>
      <c r="AT79" s="421"/>
      <c r="AU79" s="421"/>
      <c r="AV79" s="421"/>
      <c r="AW79" s="421"/>
      <c r="AX79" s="421"/>
      <c r="AY79" s="421"/>
      <c r="AZ79" s="421"/>
      <c r="BA79" s="421"/>
      <c r="BB79" s="421"/>
      <c r="BC79" s="421"/>
      <c r="BD79" s="421"/>
      <c r="BE79" s="421"/>
      <c r="BF79" s="421"/>
      <c r="BG79" s="421"/>
      <c r="BH79" s="421"/>
      <c r="BI79" s="421"/>
      <c r="BJ79" s="421"/>
      <c r="BK79" s="421"/>
      <c r="BL79" s="421"/>
      <c r="BM79" s="421"/>
      <c r="BN79" s="421"/>
      <c r="BO79" s="421"/>
      <c r="BP79" s="421"/>
      <c r="BQ79" s="421"/>
      <c r="BR79" s="421"/>
      <c r="BS79" s="421"/>
      <c r="BT79" s="421"/>
      <c r="BU79" s="421"/>
      <c r="BV79" s="421"/>
      <c r="BW79" s="421"/>
      <c r="BX79" s="387" t="s">
        <v>118</v>
      </c>
      <c r="BY79" s="388"/>
      <c r="BZ79" s="388"/>
      <c r="CA79" s="388"/>
      <c r="CB79" s="388"/>
      <c r="CC79" s="388"/>
      <c r="CD79" s="388"/>
      <c r="CE79" s="389"/>
      <c r="CF79" s="390" t="s">
        <v>119</v>
      </c>
      <c r="CG79" s="388"/>
      <c r="CH79" s="388"/>
      <c r="CI79" s="388"/>
      <c r="CJ79" s="388"/>
      <c r="CK79" s="388"/>
      <c r="CL79" s="388"/>
      <c r="CM79" s="388"/>
      <c r="CN79" s="388"/>
      <c r="CO79" s="388"/>
      <c r="CP79" s="388"/>
      <c r="CQ79" s="388"/>
      <c r="CR79" s="389"/>
      <c r="CS79" s="390" t="s">
        <v>315</v>
      </c>
      <c r="CT79" s="388"/>
      <c r="CU79" s="388"/>
      <c r="CV79" s="388"/>
      <c r="CW79" s="388"/>
      <c r="CX79" s="388"/>
      <c r="CY79" s="388"/>
      <c r="CZ79" s="388"/>
      <c r="DA79" s="388"/>
      <c r="DB79" s="388"/>
      <c r="DC79" s="388"/>
      <c r="DD79" s="388"/>
      <c r="DE79" s="389"/>
      <c r="DF79" s="380"/>
      <c r="DG79" s="381"/>
      <c r="DH79" s="381"/>
      <c r="DI79" s="381"/>
      <c r="DJ79" s="381"/>
      <c r="DK79" s="381"/>
      <c r="DL79" s="381"/>
      <c r="DM79" s="381"/>
      <c r="DN79" s="381"/>
      <c r="DO79" s="381"/>
      <c r="DP79" s="381"/>
      <c r="DQ79" s="381"/>
      <c r="DR79" s="382"/>
      <c r="DS79" s="380"/>
      <c r="DT79" s="381"/>
      <c r="DU79" s="381"/>
      <c r="DV79" s="381"/>
      <c r="DW79" s="381"/>
      <c r="DX79" s="381"/>
      <c r="DY79" s="381"/>
      <c r="DZ79" s="381"/>
      <c r="EA79" s="381"/>
      <c r="EB79" s="381"/>
      <c r="EC79" s="381"/>
      <c r="ED79" s="381"/>
      <c r="EE79" s="382"/>
      <c r="EF79" s="380"/>
      <c r="EG79" s="381"/>
      <c r="EH79" s="381"/>
      <c r="EI79" s="381"/>
      <c r="EJ79" s="381"/>
      <c r="EK79" s="381"/>
      <c r="EL79" s="381"/>
      <c r="EM79" s="381"/>
      <c r="EN79" s="381"/>
      <c r="EO79" s="381"/>
      <c r="EP79" s="381"/>
      <c r="EQ79" s="381"/>
      <c r="ER79" s="382"/>
      <c r="ES79" s="375" t="s">
        <v>47</v>
      </c>
      <c r="ET79" s="376"/>
      <c r="EU79" s="376"/>
      <c r="EV79" s="376"/>
      <c r="EW79" s="376"/>
      <c r="EX79" s="376"/>
      <c r="EY79" s="376"/>
      <c r="EZ79" s="376"/>
      <c r="FA79" s="376"/>
      <c r="FB79" s="376"/>
      <c r="FC79" s="376"/>
      <c r="FD79" s="376"/>
      <c r="FE79" s="383"/>
      <c r="FH79" s="23">
        <v>244</v>
      </c>
      <c r="FI79" s="23">
        <v>22317</v>
      </c>
      <c r="FJ79" s="23"/>
      <c r="FK79" s="23"/>
      <c r="FL79" s="46"/>
      <c r="FM79" s="46"/>
      <c r="FN79" s="302">
        <v>516900</v>
      </c>
      <c r="FO79" s="46"/>
      <c r="FP79" s="61"/>
      <c r="FQ79" s="332"/>
      <c r="FR79" s="46"/>
      <c r="FS79" s="46"/>
      <c r="FT79" s="46"/>
      <c r="FU79" s="46"/>
      <c r="FV79" s="46"/>
      <c r="FW79" s="46"/>
      <c r="FX79" s="43"/>
      <c r="FY79" s="43"/>
      <c r="FZ79" s="43"/>
      <c r="GA79" s="43"/>
      <c r="GB79" s="43"/>
      <c r="GC79" s="43"/>
      <c r="GD79" s="43"/>
      <c r="GE79" s="43"/>
      <c r="GF79" s="43"/>
      <c r="GG79" s="43"/>
      <c r="GH79" s="42"/>
      <c r="GI79" s="43"/>
      <c r="GJ79" s="345"/>
      <c r="GK79" s="345"/>
      <c r="GL79" s="75"/>
      <c r="GM79" s="69"/>
      <c r="GN79" s="23"/>
      <c r="GO79" s="23"/>
      <c r="GP79" s="23"/>
      <c r="GQ79" s="323">
        <f t="shared" si="3"/>
        <v>516900</v>
      </c>
    </row>
    <row r="80" spans="1:199" ht="10.5" customHeight="1">
      <c r="A80" s="420" t="s">
        <v>120</v>
      </c>
      <c r="B80" s="421"/>
      <c r="C80" s="421"/>
      <c r="D80" s="421"/>
      <c r="E80" s="421"/>
      <c r="F80" s="421"/>
      <c r="G80" s="421"/>
      <c r="H80" s="421"/>
      <c r="I80" s="421"/>
      <c r="J80" s="421"/>
      <c r="K80" s="421"/>
      <c r="L80" s="421"/>
      <c r="M80" s="421"/>
      <c r="N80" s="421"/>
      <c r="O80" s="421"/>
      <c r="P80" s="421"/>
      <c r="Q80" s="421"/>
      <c r="R80" s="421"/>
      <c r="S80" s="421"/>
      <c r="T80" s="421"/>
      <c r="U80" s="421"/>
      <c r="V80" s="421"/>
      <c r="W80" s="421"/>
      <c r="X80" s="421"/>
      <c r="Y80" s="421"/>
      <c r="Z80" s="421"/>
      <c r="AA80" s="421"/>
      <c r="AB80" s="421"/>
      <c r="AC80" s="421"/>
      <c r="AD80" s="421"/>
      <c r="AE80" s="421"/>
      <c r="AF80" s="421"/>
      <c r="AG80" s="421"/>
      <c r="AH80" s="421"/>
      <c r="AI80" s="421"/>
      <c r="AJ80" s="421"/>
      <c r="AK80" s="421"/>
      <c r="AL80" s="421"/>
      <c r="AM80" s="421"/>
      <c r="AN80" s="421"/>
      <c r="AO80" s="421"/>
      <c r="AP80" s="421"/>
      <c r="AQ80" s="421"/>
      <c r="AR80" s="421"/>
      <c r="AS80" s="421"/>
      <c r="AT80" s="421"/>
      <c r="AU80" s="421"/>
      <c r="AV80" s="421"/>
      <c r="AW80" s="421"/>
      <c r="AX80" s="421"/>
      <c r="AY80" s="421"/>
      <c r="AZ80" s="421"/>
      <c r="BA80" s="421"/>
      <c r="BB80" s="421"/>
      <c r="BC80" s="421"/>
      <c r="BD80" s="421"/>
      <c r="BE80" s="421"/>
      <c r="BF80" s="421"/>
      <c r="BG80" s="421"/>
      <c r="BH80" s="421"/>
      <c r="BI80" s="421"/>
      <c r="BJ80" s="421"/>
      <c r="BK80" s="421"/>
      <c r="BL80" s="421"/>
      <c r="BM80" s="421"/>
      <c r="BN80" s="421"/>
      <c r="BO80" s="421"/>
      <c r="BP80" s="421"/>
      <c r="BQ80" s="421"/>
      <c r="BR80" s="421"/>
      <c r="BS80" s="421"/>
      <c r="BT80" s="421"/>
      <c r="BU80" s="421"/>
      <c r="BV80" s="421"/>
      <c r="BW80" s="421"/>
      <c r="BX80" s="387" t="s">
        <v>121</v>
      </c>
      <c r="BY80" s="388"/>
      <c r="BZ80" s="388"/>
      <c r="CA80" s="388"/>
      <c r="CB80" s="388"/>
      <c r="CC80" s="388"/>
      <c r="CD80" s="388"/>
      <c r="CE80" s="389"/>
      <c r="CF80" s="390" t="s">
        <v>122</v>
      </c>
      <c r="CG80" s="388"/>
      <c r="CH80" s="388"/>
      <c r="CI80" s="388"/>
      <c r="CJ80" s="388"/>
      <c r="CK80" s="388"/>
      <c r="CL80" s="388"/>
      <c r="CM80" s="388"/>
      <c r="CN80" s="388"/>
      <c r="CO80" s="388"/>
      <c r="CP80" s="388"/>
      <c r="CQ80" s="388"/>
      <c r="CR80" s="389"/>
      <c r="CS80" s="390" t="s">
        <v>385</v>
      </c>
      <c r="CT80" s="388"/>
      <c r="CU80" s="388"/>
      <c r="CV80" s="388"/>
      <c r="CW80" s="388"/>
      <c r="CX80" s="388"/>
      <c r="CY80" s="388"/>
      <c r="CZ80" s="388"/>
      <c r="DA80" s="388"/>
      <c r="DB80" s="388"/>
      <c r="DC80" s="388"/>
      <c r="DD80" s="388"/>
      <c r="DE80" s="389"/>
      <c r="DF80" s="380">
        <f>GQ116</f>
        <v>750</v>
      </c>
      <c r="DG80" s="381"/>
      <c r="DH80" s="381"/>
      <c r="DI80" s="381"/>
      <c r="DJ80" s="381"/>
      <c r="DK80" s="381"/>
      <c r="DL80" s="381"/>
      <c r="DM80" s="381"/>
      <c r="DN80" s="381"/>
      <c r="DO80" s="381"/>
      <c r="DP80" s="381"/>
      <c r="DQ80" s="381"/>
      <c r="DR80" s="382"/>
      <c r="DS80" s="380"/>
      <c r="DT80" s="381"/>
      <c r="DU80" s="381"/>
      <c r="DV80" s="381"/>
      <c r="DW80" s="381"/>
      <c r="DX80" s="381"/>
      <c r="DY80" s="381"/>
      <c r="DZ80" s="381"/>
      <c r="EA80" s="381"/>
      <c r="EB80" s="381"/>
      <c r="EC80" s="381"/>
      <c r="ED80" s="381"/>
      <c r="EE80" s="382"/>
      <c r="EF80" s="380"/>
      <c r="EG80" s="381"/>
      <c r="EH80" s="381"/>
      <c r="EI80" s="381"/>
      <c r="EJ80" s="381"/>
      <c r="EK80" s="381"/>
      <c r="EL80" s="381"/>
      <c r="EM80" s="381"/>
      <c r="EN80" s="381"/>
      <c r="EO80" s="381"/>
      <c r="EP80" s="381"/>
      <c r="EQ80" s="381"/>
      <c r="ER80" s="382"/>
      <c r="ES80" s="375" t="s">
        <v>47</v>
      </c>
      <c r="ET80" s="376"/>
      <c r="EU80" s="376"/>
      <c r="EV80" s="376"/>
      <c r="EW80" s="376"/>
      <c r="EX80" s="376"/>
      <c r="EY80" s="376"/>
      <c r="EZ80" s="376"/>
      <c r="FA80" s="376"/>
      <c r="FB80" s="376"/>
      <c r="FC80" s="376"/>
      <c r="FD80" s="376"/>
      <c r="FE80" s="383"/>
      <c r="FH80" s="23">
        <v>244</v>
      </c>
      <c r="FI80" s="23">
        <v>22326</v>
      </c>
      <c r="FJ80" s="23"/>
      <c r="FK80" s="23"/>
      <c r="FL80" s="46"/>
      <c r="FM80" s="46"/>
      <c r="FN80" s="299">
        <v>2200000</v>
      </c>
      <c r="FO80" s="46"/>
      <c r="FP80" s="61"/>
      <c r="FQ80" s="332"/>
      <c r="FR80" s="46"/>
      <c r="FS80" s="46"/>
      <c r="FT80" s="46"/>
      <c r="FU80" s="46"/>
      <c r="FV80" s="46"/>
      <c r="FW80" s="46"/>
      <c r="FX80" s="43"/>
      <c r="FY80" s="43"/>
      <c r="FZ80" s="43"/>
      <c r="GA80" s="43"/>
      <c r="GB80" s="43"/>
      <c r="GC80" s="43"/>
      <c r="GD80" s="43"/>
      <c r="GE80" s="43"/>
      <c r="GF80" s="43"/>
      <c r="GG80" s="43"/>
      <c r="GH80" s="42"/>
      <c r="GI80" s="43"/>
      <c r="GJ80" s="345"/>
      <c r="GK80" s="345"/>
      <c r="GL80" s="75"/>
      <c r="GM80" s="69"/>
      <c r="GN80" s="23"/>
      <c r="GO80" s="23"/>
      <c r="GP80" s="23"/>
      <c r="GQ80" s="323">
        <f t="shared" si="3"/>
        <v>2200000</v>
      </c>
    </row>
    <row r="81" spans="1:199" ht="10.5" customHeight="1">
      <c r="A81" s="459" t="s">
        <v>123</v>
      </c>
      <c r="B81" s="460"/>
      <c r="C81" s="460"/>
      <c r="D81" s="460"/>
      <c r="E81" s="460"/>
      <c r="F81" s="460"/>
      <c r="G81" s="460"/>
      <c r="H81" s="460"/>
      <c r="I81" s="460"/>
      <c r="J81" s="460"/>
      <c r="K81" s="460"/>
      <c r="L81" s="460"/>
      <c r="M81" s="460"/>
      <c r="N81" s="460"/>
      <c r="O81" s="460"/>
      <c r="P81" s="460"/>
      <c r="Q81" s="460"/>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460"/>
      <c r="BA81" s="460"/>
      <c r="BB81" s="460"/>
      <c r="BC81" s="460"/>
      <c r="BD81" s="460"/>
      <c r="BE81" s="460"/>
      <c r="BF81" s="460"/>
      <c r="BG81" s="460"/>
      <c r="BH81" s="460"/>
      <c r="BI81" s="460"/>
      <c r="BJ81" s="460"/>
      <c r="BK81" s="460"/>
      <c r="BL81" s="460"/>
      <c r="BM81" s="460"/>
      <c r="BN81" s="460"/>
      <c r="BO81" s="460"/>
      <c r="BP81" s="460"/>
      <c r="BQ81" s="460"/>
      <c r="BR81" s="460"/>
      <c r="BS81" s="460"/>
      <c r="BT81" s="460"/>
      <c r="BU81" s="460"/>
      <c r="BV81" s="460"/>
      <c r="BW81" s="460"/>
      <c r="BX81" s="461" t="s">
        <v>124</v>
      </c>
      <c r="BY81" s="462"/>
      <c r="BZ81" s="462"/>
      <c r="CA81" s="462"/>
      <c r="CB81" s="462"/>
      <c r="CC81" s="462"/>
      <c r="CD81" s="462"/>
      <c r="CE81" s="463"/>
      <c r="CF81" s="464" t="s">
        <v>47</v>
      </c>
      <c r="CG81" s="462"/>
      <c r="CH81" s="462"/>
      <c r="CI81" s="462"/>
      <c r="CJ81" s="462"/>
      <c r="CK81" s="462"/>
      <c r="CL81" s="462"/>
      <c r="CM81" s="462"/>
      <c r="CN81" s="462"/>
      <c r="CO81" s="462"/>
      <c r="CP81" s="462"/>
      <c r="CQ81" s="462"/>
      <c r="CR81" s="463"/>
      <c r="CS81" s="464"/>
      <c r="CT81" s="462"/>
      <c r="CU81" s="462"/>
      <c r="CV81" s="462"/>
      <c r="CW81" s="462"/>
      <c r="CX81" s="462"/>
      <c r="CY81" s="462"/>
      <c r="CZ81" s="462"/>
      <c r="DA81" s="462"/>
      <c r="DB81" s="462"/>
      <c r="DC81" s="462"/>
      <c r="DD81" s="462"/>
      <c r="DE81" s="463"/>
      <c r="DF81" s="465"/>
      <c r="DG81" s="466"/>
      <c r="DH81" s="466"/>
      <c r="DI81" s="466"/>
      <c r="DJ81" s="466"/>
      <c r="DK81" s="466"/>
      <c r="DL81" s="466"/>
      <c r="DM81" s="466"/>
      <c r="DN81" s="466"/>
      <c r="DO81" s="466"/>
      <c r="DP81" s="466"/>
      <c r="DQ81" s="466"/>
      <c r="DR81" s="467"/>
      <c r="DS81" s="465"/>
      <c r="DT81" s="466"/>
      <c r="DU81" s="466"/>
      <c r="DV81" s="466"/>
      <c r="DW81" s="466"/>
      <c r="DX81" s="466"/>
      <c r="DY81" s="466"/>
      <c r="DZ81" s="466"/>
      <c r="EA81" s="466"/>
      <c r="EB81" s="466"/>
      <c r="EC81" s="466"/>
      <c r="ED81" s="466"/>
      <c r="EE81" s="467"/>
      <c r="EF81" s="465"/>
      <c r="EG81" s="466"/>
      <c r="EH81" s="466"/>
      <c r="EI81" s="466"/>
      <c r="EJ81" s="466"/>
      <c r="EK81" s="466"/>
      <c r="EL81" s="466"/>
      <c r="EM81" s="466"/>
      <c r="EN81" s="466"/>
      <c r="EO81" s="466"/>
      <c r="EP81" s="466"/>
      <c r="EQ81" s="466"/>
      <c r="ER81" s="467"/>
      <c r="ES81" s="456" t="s">
        <v>47</v>
      </c>
      <c r="ET81" s="457"/>
      <c r="EU81" s="457"/>
      <c r="EV81" s="457"/>
      <c r="EW81" s="457"/>
      <c r="EX81" s="457"/>
      <c r="EY81" s="457"/>
      <c r="EZ81" s="457"/>
      <c r="FA81" s="457"/>
      <c r="FB81" s="457"/>
      <c r="FC81" s="457"/>
      <c r="FD81" s="457"/>
      <c r="FE81" s="458"/>
      <c r="FH81" s="23">
        <v>244</v>
      </c>
      <c r="FI81" s="23">
        <v>22333</v>
      </c>
      <c r="FJ81" s="23"/>
      <c r="FK81" s="23"/>
      <c r="FL81" s="46"/>
      <c r="FM81" s="46"/>
      <c r="FN81" s="355">
        <v>287500</v>
      </c>
      <c r="FO81" s="46"/>
      <c r="FP81" s="61"/>
      <c r="FQ81" s="332"/>
      <c r="FR81" s="46"/>
      <c r="FS81" s="46"/>
      <c r="FT81" s="46"/>
      <c r="FU81" s="46"/>
      <c r="FV81" s="46"/>
      <c r="FW81" s="46"/>
      <c r="FX81" s="43"/>
      <c r="FY81" s="43"/>
      <c r="FZ81" s="43"/>
      <c r="GA81" s="43"/>
      <c r="GB81" s="43"/>
      <c r="GC81" s="43"/>
      <c r="GD81" s="43"/>
      <c r="GE81" s="43"/>
      <c r="GF81" s="43"/>
      <c r="GG81" s="43"/>
      <c r="GH81" s="42"/>
      <c r="GI81" s="43"/>
      <c r="GJ81" s="345"/>
      <c r="GK81" s="345"/>
      <c r="GL81" s="75"/>
      <c r="GM81" s="67"/>
      <c r="GN81" s="23"/>
      <c r="GO81" s="23"/>
      <c r="GP81" s="23"/>
      <c r="GQ81" s="323">
        <f t="shared" si="3"/>
        <v>287500</v>
      </c>
    </row>
    <row r="82" spans="1:199" ht="21.75" customHeight="1">
      <c r="A82" s="420" t="s">
        <v>125</v>
      </c>
      <c r="B82" s="421"/>
      <c r="C82" s="421"/>
      <c r="D82" s="421"/>
      <c r="E82" s="421"/>
      <c r="F82" s="421"/>
      <c r="G82" s="421"/>
      <c r="H82" s="421"/>
      <c r="I82" s="421"/>
      <c r="J82" s="421"/>
      <c r="K82" s="421"/>
      <c r="L82" s="421"/>
      <c r="M82" s="421"/>
      <c r="N82" s="421"/>
      <c r="O82" s="421"/>
      <c r="P82" s="421"/>
      <c r="Q82" s="421"/>
      <c r="R82" s="421"/>
      <c r="S82" s="421"/>
      <c r="T82" s="421"/>
      <c r="U82" s="421"/>
      <c r="V82" s="421"/>
      <c r="W82" s="421"/>
      <c r="X82" s="421"/>
      <c r="Y82" s="421"/>
      <c r="Z82" s="421"/>
      <c r="AA82" s="421"/>
      <c r="AB82" s="421"/>
      <c r="AC82" s="421"/>
      <c r="AD82" s="421"/>
      <c r="AE82" s="421"/>
      <c r="AF82" s="421"/>
      <c r="AG82" s="421"/>
      <c r="AH82" s="421"/>
      <c r="AI82" s="421"/>
      <c r="AJ82" s="421"/>
      <c r="AK82" s="421"/>
      <c r="AL82" s="421"/>
      <c r="AM82" s="421"/>
      <c r="AN82" s="421"/>
      <c r="AO82" s="421"/>
      <c r="AP82" s="421"/>
      <c r="AQ82" s="421"/>
      <c r="AR82" s="421"/>
      <c r="AS82" s="421"/>
      <c r="AT82" s="421"/>
      <c r="AU82" s="421"/>
      <c r="AV82" s="421"/>
      <c r="AW82" s="421"/>
      <c r="AX82" s="421"/>
      <c r="AY82" s="421"/>
      <c r="AZ82" s="421"/>
      <c r="BA82" s="421"/>
      <c r="BB82" s="421"/>
      <c r="BC82" s="421"/>
      <c r="BD82" s="421"/>
      <c r="BE82" s="421"/>
      <c r="BF82" s="421"/>
      <c r="BG82" s="421"/>
      <c r="BH82" s="421"/>
      <c r="BI82" s="421"/>
      <c r="BJ82" s="421"/>
      <c r="BK82" s="421"/>
      <c r="BL82" s="421"/>
      <c r="BM82" s="421"/>
      <c r="BN82" s="421"/>
      <c r="BO82" s="421"/>
      <c r="BP82" s="421"/>
      <c r="BQ82" s="421"/>
      <c r="BR82" s="421"/>
      <c r="BS82" s="421"/>
      <c r="BT82" s="421"/>
      <c r="BU82" s="421"/>
      <c r="BV82" s="421"/>
      <c r="BW82" s="421"/>
      <c r="BX82" s="387" t="s">
        <v>126</v>
      </c>
      <c r="BY82" s="388"/>
      <c r="BZ82" s="388"/>
      <c r="CA82" s="388"/>
      <c r="CB82" s="388"/>
      <c r="CC82" s="388"/>
      <c r="CD82" s="388"/>
      <c r="CE82" s="389"/>
      <c r="CF82" s="390" t="s">
        <v>127</v>
      </c>
      <c r="CG82" s="388"/>
      <c r="CH82" s="388"/>
      <c r="CI82" s="388"/>
      <c r="CJ82" s="388"/>
      <c r="CK82" s="388"/>
      <c r="CL82" s="388"/>
      <c r="CM82" s="388"/>
      <c r="CN82" s="388"/>
      <c r="CO82" s="388"/>
      <c r="CP82" s="388"/>
      <c r="CQ82" s="388"/>
      <c r="CR82" s="389"/>
      <c r="CS82" s="390" t="s">
        <v>316</v>
      </c>
      <c r="CT82" s="388"/>
      <c r="CU82" s="388"/>
      <c r="CV82" s="388"/>
      <c r="CW82" s="388"/>
      <c r="CX82" s="388"/>
      <c r="CY82" s="388"/>
      <c r="CZ82" s="388"/>
      <c r="DA82" s="388"/>
      <c r="DB82" s="388"/>
      <c r="DC82" s="388"/>
      <c r="DD82" s="388"/>
      <c r="DE82" s="389"/>
      <c r="DF82" s="380"/>
      <c r="DG82" s="381"/>
      <c r="DH82" s="381"/>
      <c r="DI82" s="381"/>
      <c r="DJ82" s="381"/>
      <c r="DK82" s="381"/>
      <c r="DL82" s="381"/>
      <c r="DM82" s="381"/>
      <c r="DN82" s="381"/>
      <c r="DO82" s="381"/>
      <c r="DP82" s="381"/>
      <c r="DQ82" s="381"/>
      <c r="DR82" s="382"/>
      <c r="DS82" s="380"/>
      <c r="DT82" s="381"/>
      <c r="DU82" s="381"/>
      <c r="DV82" s="381"/>
      <c r="DW82" s="381"/>
      <c r="DX82" s="381"/>
      <c r="DY82" s="381"/>
      <c r="DZ82" s="381"/>
      <c r="EA82" s="381"/>
      <c r="EB82" s="381"/>
      <c r="EC82" s="381"/>
      <c r="ED82" s="381"/>
      <c r="EE82" s="382"/>
      <c r="EF82" s="380"/>
      <c r="EG82" s="381"/>
      <c r="EH82" s="381"/>
      <c r="EI82" s="381"/>
      <c r="EJ82" s="381"/>
      <c r="EK82" s="381"/>
      <c r="EL82" s="381"/>
      <c r="EM82" s="381"/>
      <c r="EN82" s="381"/>
      <c r="EO82" s="381"/>
      <c r="EP82" s="381"/>
      <c r="EQ82" s="381"/>
      <c r="ER82" s="382"/>
      <c r="ES82" s="375" t="s">
        <v>47</v>
      </c>
      <c r="ET82" s="376"/>
      <c r="EU82" s="376"/>
      <c r="EV82" s="376"/>
      <c r="EW82" s="376"/>
      <c r="EX82" s="376"/>
      <c r="EY82" s="376"/>
      <c r="EZ82" s="376"/>
      <c r="FA82" s="376"/>
      <c r="FB82" s="376"/>
      <c r="FC82" s="376"/>
      <c r="FD82" s="376"/>
      <c r="FE82" s="383"/>
      <c r="FH82" s="23">
        <v>244</v>
      </c>
      <c r="FI82" s="23">
        <v>22399</v>
      </c>
      <c r="FJ82" s="23"/>
      <c r="FK82" s="23"/>
      <c r="FL82" s="46"/>
      <c r="FM82" s="46"/>
      <c r="FN82" s="47">
        <v>55078.4</v>
      </c>
      <c r="FO82" s="46"/>
      <c r="FP82" s="61"/>
      <c r="FQ82" s="332"/>
      <c r="FR82" s="46"/>
      <c r="FS82" s="46"/>
      <c r="FT82" s="46"/>
      <c r="FU82" s="46"/>
      <c r="FV82" s="46"/>
      <c r="FW82" s="46"/>
      <c r="FX82" s="43"/>
      <c r="FY82" s="43"/>
      <c r="FZ82" s="43"/>
      <c r="GA82" s="43"/>
      <c r="GB82" s="43"/>
      <c r="GC82" s="43"/>
      <c r="GD82" s="43"/>
      <c r="GE82" s="43"/>
      <c r="GF82" s="43"/>
      <c r="GG82" s="43"/>
      <c r="GH82" s="42"/>
      <c r="GI82" s="43"/>
      <c r="GJ82" s="345"/>
      <c r="GK82" s="345"/>
      <c r="GL82" s="75"/>
      <c r="GM82" s="69"/>
      <c r="GN82" s="23"/>
      <c r="GO82" s="23"/>
      <c r="GP82" s="23"/>
      <c r="GQ82" s="323">
        <f t="shared" si="3"/>
        <v>55078.4</v>
      </c>
    </row>
    <row r="83" spans="1:199" ht="12.75" customHeight="1">
      <c r="A83" s="459" t="s">
        <v>128</v>
      </c>
      <c r="B83" s="460"/>
      <c r="C83" s="460"/>
      <c r="D83" s="460"/>
      <c r="E83" s="460"/>
      <c r="F83" s="460"/>
      <c r="G83" s="460"/>
      <c r="H83" s="460"/>
      <c r="I83" s="460"/>
      <c r="J83" s="460"/>
      <c r="K83" s="460"/>
      <c r="L83" s="460"/>
      <c r="M83" s="460"/>
      <c r="N83" s="460"/>
      <c r="O83" s="460"/>
      <c r="P83" s="460"/>
      <c r="Q83" s="460"/>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460"/>
      <c r="BA83" s="460"/>
      <c r="BB83" s="460"/>
      <c r="BC83" s="460"/>
      <c r="BD83" s="460"/>
      <c r="BE83" s="460"/>
      <c r="BF83" s="460"/>
      <c r="BG83" s="460"/>
      <c r="BH83" s="460"/>
      <c r="BI83" s="460"/>
      <c r="BJ83" s="460"/>
      <c r="BK83" s="460"/>
      <c r="BL83" s="460"/>
      <c r="BM83" s="460"/>
      <c r="BN83" s="460"/>
      <c r="BO83" s="460"/>
      <c r="BP83" s="460"/>
      <c r="BQ83" s="460"/>
      <c r="BR83" s="460"/>
      <c r="BS83" s="460"/>
      <c r="BT83" s="460"/>
      <c r="BU83" s="460"/>
      <c r="BV83" s="460"/>
      <c r="BW83" s="460"/>
      <c r="BX83" s="461" t="s">
        <v>129</v>
      </c>
      <c r="BY83" s="462"/>
      <c r="BZ83" s="462"/>
      <c r="CA83" s="462"/>
      <c r="CB83" s="462"/>
      <c r="CC83" s="462"/>
      <c r="CD83" s="462"/>
      <c r="CE83" s="463"/>
      <c r="CF83" s="464" t="s">
        <v>47</v>
      </c>
      <c r="CG83" s="462"/>
      <c r="CH83" s="462"/>
      <c r="CI83" s="462"/>
      <c r="CJ83" s="462"/>
      <c r="CK83" s="462"/>
      <c r="CL83" s="462"/>
      <c r="CM83" s="462"/>
      <c r="CN83" s="462"/>
      <c r="CO83" s="462"/>
      <c r="CP83" s="462"/>
      <c r="CQ83" s="462"/>
      <c r="CR83" s="463"/>
      <c r="CS83" s="464"/>
      <c r="CT83" s="462"/>
      <c r="CU83" s="462"/>
      <c r="CV83" s="462"/>
      <c r="CW83" s="462"/>
      <c r="CX83" s="462"/>
      <c r="CY83" s="462"/>
      <c r="CZ83" s="462"/>
      <c r="DA83" s="462"/>
      <c r="DB83" s="462"/>
      <c r="DC83" s="462"/>
      <c r="DD83" s="462"/>
      <c r="DE83" s="463"/>
      <c r="DF83" s="465">
        <f>DF87</f>
        <v>6515610.799999999</v>
      </c>
      <c r="DG83" s="466"/>
      <c r="DH83" s="466"/>
      <c r="DI83" s="466"/>
      <c r="DJ83" s="466"/>
      <c r="DK83" s="466"/>
      <c r="DL83" s="466"/>
      <c r="DM83" s="466"/>
      <c r="DN83" s="466"/>
      <c r="DO83" s="466"/>
      <c r="DP83" s="466"/>
      <c r="DQ83" s="466"/>
      <c r="DR83" s="467"/>
      <c r="DS83" s="465">
        <f>DS87</f>
        <v>3851610</v>
      </c>
      <c r="DT83" s="466"/>
      <c r="DU83" s="466"/>
      <c r="DV83" s="466"/>
      <c r="DW83" s="466"/>
      <c r="DX83" s="466"/>
      <c r="DY83" s="466"/>
      <c r="DZ83" s="466"/>
      <c r="EA83" s="466"/>
      <c r="EB83" s="466"/>
      <c r="EC83" s="466"/>
      <c r="ED83" s="466"/>
      <c r="EE83" s="467"/>
      <c r="EF83" s="465">
        <f>EF87</f>
        <v>3942410</v>
      </c>
      <c r="EG83" s="466"/>
      <c r="EH83" s="466"/>
      <c r="EI83" s="466"/>
      <c r="EJ83" s="466"/>
      <c r="EK83" s="466"/>
      <c r="EL83" s="466"/>
      <c r="EM83" s="466"/>
      <c r="EN83" s="466"/>
      <c r="EO83" s="466"/>
      <c r="EP83" s="466"/>
      <c r="EQ83" s="466"/>
      <c r="ER83" s="467"/>
      <c r="ES83" s="456"/>
      <c r="ET83" s="457"/>
      <c r="EU83" s="457"/>
      <c r="EV83" s="457"/>
      <c r="EW83" s="457"/>
      <c r="EX83" s="457"/>
      <c r="EY83" s="457"/>
      <c r="EZ83" s="457"/>
      <c r="FA83" s="457"/>
      <c r="FB83" s="457"/>
      <c r="FC83" s="457"/>
      <c r="FD83" s="457"/>
      <c r="FE83" s="458"/>
      <c r="FH83" s="23">
        <v>244</v>
      </c>
      <c r="FI83" s="23">
        <v>22501</v>
      </c>
      <c r="FJ83" s="23"/>
      <c r="FK83" s="23"/>
      <c r="FL83" s="46"/>
      <c r="FM83" s="46"/>
      <c r="FN83" s="47">
        <v>15515.5</v>
      </c>
      <c r="FO83" s="46"/>
      <c r="FP83" s="61"/>
      <c r="FQ83" s="332"/>
      <c r="FR83" s="46"/>
      <c r="FS83" s="46"/>
      <c r="FT83" s="46"/>
      <c r="FU83" s="46"/>
      <c r="FV83" s="46"/>
      <c r="FW83" s="46"/>
      <c r="FX83" s="43"/>
      <c r="FY83" s="43"/>
      <c r="FZ83" s="43"/>
      <c r="GA83" s="43"/>
      <c r="GB83" s="43"/>
      <c r="GC83" s="43"/>
      <c r="GD83" s="43"/>
      <c r="GE83" s="43"/>
      <c r="GF83" s="43"/>
      <c r="GG83" s="43"/>
      <c r="GH83" s="42"/>
      <c r="GI83" s="43"/>
      <c r="GJ83" s="345"/>
      <c r="GK83" s="345"/>
      <c r="GL83" s="75"/>
      <c r="GM83" s="67"/>
      <c r="GN83" s="23"/>
      <c r="GO83" s="23"/>
      <c r="GP83" s="23"/>
      <c r="GQ83" s="323">
        <f t="shared" si="3"/>
        <v>15515.5</v>
      </c>
    </row>
    <row r="84" spans="1:199" ht="21.75" customHeight="1">
      <c r="A84" s="420" t="s">
        <v>130</v>
      </c>
      <c r="B84" s="421"/>
      <c r="C84" s="421"/>
      <c r="D84" s="421"/>
      <c r="E84" s="421"/>
      <c r="F84" s="421"/>
      <c r="G84" s="421"/>
      <c r="H84" s="421"/>
      <c r="I84" s="421"/>
      <c r="J84" s="421"/>
      <c r="K84" s="421"/>
      <c r="L84" s="421"/>
      <c r="M84" s="421"/>
      <c r="N84" s="421"/>
      <c r="O84" s="421"/>
      <c r="P84" s="421"/>
      <c r="Q84" s="421"/>
      <c r="R84" s="421"/>
      <c r="S84" s="421"/>
      <c r="T84" s="421"/>
      <c r="U84" s="421"/>
      <c r="V84" s="421"/>
      <c r="W84" s="421"/>
      <c r="X84" s="421"/>
      <c r="Y84" s="421"/>
      <c r="Z84" s="421"/>
      <c r="AA84" s="421"/>
      <c r="AB84" s="421"/>
      <c r="AC84" s="421"/>
      <c r="AD84" s="421"/>
      <c r="AE84" s="421"/>
      <c r="AF84" s="421"/>
      <c r="AG84" s="421"/>
      <c r="AH84" s="421"/>
      <c r="AI84" s="421"/>
      <c r="AJ84" s="421"/>
      <c r="AK84" s="421"/>
      <c r="AL84" s="421"/>
      <c r="AM84" s="421"/>
      <c r="AN84" s="421"/>
      <c r="AO84" s="421"/>
      <c r="AP84" s="421"/>
      <c r="AQ84" s="421"/>
      <c r="AR84" s="421"/>
      <c r="AS84" s="421"/>
      <c r="AT84" s="421"/>
      <c r="AU84" s="421"/>
      <c r="AV84" s="421"/>
      <c r="AW84" s="421"/>
      <c r="AX84" s="421"/>
      <c r="AY84" s="421"/>
      <c r="AZ84" s="421"/>
      <c r="BA84" s="421"/>
      <c r="BB84" s="421"/>
      <c r="BC84" s="421"/>
      <c r="BD84" s="421"/>
      <c r="BE84" s="421"/>
      <c r="BF84" s="421"/>
      <c r="BG84" s="421"/>
      <c r="BH84" s="421"/>
      <c r="BI84" s="421"/>
      <c r="BJ84" s="421"/>
      <c r="BK84" s="421"/>
      <c r="BL84" s="421"/>
      <c r="BM84" s="421"/>
      <c r="BN84" s="421"/>
      <c r="BO84" s="421"/>
      <c r="BP84" s="421"/>
      <c r="BQ84" s="421"/>
      <c r="BR84" s="421"/>
      <c r="BS84" s="421"/>
      <c r="BT84" s="421"/>
      <c r="BU84" s="421"/>
      <c r="BV84" s="421"/>
      <c r="BW84" s="421"/>
      <c r="BX84" s="387" t="s">
        <v>131</v>
      </c>
      <c r="BY84" s="388"/>
      <c r="BZ84" s="388"/>
      <c r="CA84" s="388"/>
      <c r="CB84" s="388"/>
      <c r="CC84" s="388"/>
      <c r="CD84" s="388"/>
      <c r="CE84" s="389"/>
      <c r="CF84" s="390" t="s">
        <v>132</v>
      </c>
      <c r="CG84" s="388"/>
      <c r="CH84" s="388"/>
      <c r="CI84" s="388"/>
      <c r="CJ84" s="388"/>
      <c r="CK84" s="388"/>
      <c r="CL84" s="388"/>
      <c r="CM84" s="388"/>
      <c r="CN84" s="388"/>
      <c r="CO84" s="388"/>
      <c r="CP84" s="388"/>
      <c r="CQ84" s="388"/>
      <c r="CR84" s="389"/>
      <c r="CS84" s="390"/>
      <c r="CT84" s="388"/>
      <c r="CU84" s="388"/>
      <c r="CV84" s="388"/>
      <c r="CW84" s="388"/>
      <c r="CX84" s="388"/>
      <c r="CY84" s="388"/>
      <c r="CZ84" s="388"/>
      <c r="DA84" s="388"/>
      <c r="DB84" s="388"/>
      <c r="DC84" s="388"/>
      <c r="DD84" s="388"/>
      <c r="DE84" s="389"/>
      <c r="DF84" s="380"/>
      <c r="DG84" s="381"/>
      <c r="DH84" s="381"/>
      <c r="DI84" s="381"/>
      <c r="DJ84" s="381"/>
      <c r="DK84" s="381"/>
      <c r="DL84" s="381"/>
      <c r="DM84" s="381"/>
      <c r="DN84" s="381"/>
      <c r="DO84" s="381"/>
      <c r="DP84" s="381"/>
      <c r="DQ84" s="381"/>
      <c r="DR84" s="382"/>
      <c r="DS84" s="380"/>
      <c r="DT84" s="381"/>
      <c r="DU84" s="381"/>
      <c r="DV84" s="381"/>
      <c r="DW84" s="381"/>
      <c r="DX84" s="381"/>
      <c r="DY84" s="381"/>
      <c r="DZ84" s="381"/>
      <c r="EA84" s="381"/>
      <c r="EB84" s="381"/>
      <c r="EC84" s="381"/>
      <c r="ED84" s="381"/>
      <c r="EE84" s="382"/>
      <c r="EF84" s="380"/>
      <c r="EG84" s="381"/>
      <c r="EH84" s="381"/>
      <c r="EI84" s="381"/>
      <c r="EJ84" s="381"/>
      <c r="EK84" s="381"/>
      <c r="EL84" s="381"/>
      <c r="EM84" s="381"/>
      <c r="EN84" s="381"/>
      <c r="EO84" s="381"/>
      <c r="EP84" s="381"/>
      <c r="EQ84" s="381"/>
      <c r="ER84" s="382"/>
      <c r="ES84" s="375"/>
      <c r="ET84" s="376"/>
      <c r="EU84" s="376"/>
      <c r="EV84" s="376"/>
      <c r="EW84" s="376"/>
      <c r="EX84" s="376"/>
      <c r="EY84" s="376"/>
      <c r="EZ84" s="376"/>
      <c r="FA84" s="376"/>
      <c r="FB84" s="376"/>
      <c r="FC84" s="376"/>
      <c r="FD84" s="376"/>
      <c r="FE84" s="383"/>
      <c r="FH84" s="23">
        <v>244</v>
      </c>
      <c r="FI84" s="23">
        <v>22502</v>
      </c>
      <c r="FJ84" s="23"/>
      <c r="FK84" s="23"/>
      <c r="FL84" s="46"/>
      <c r="FM84" s="46"/>
      <c r="FN84" s="46"/>
      <c r="FO84" s="46"/>
      <c r="FP84" s="61"/>
      <c r="FQ84" s="332"/>
      <c r="FR84" s="46"/>
      <c r="FS84" s="46"/>
      <c r="FT84" s="46"/>
      <c r="FU84" s="46"/>
      <c r="FV84" s="46"/>
      <c r="FW84" s="46"/>
      <c r="FX84" s="43"/>
      <c r="FY84" s="304"/>
      <c r="FZ84" s="43"/>
      <c r="GA84" s="43"/>
      <c r="GB84" s="43"/>
      <c r="GC84" s="42"/>
      <c r="GD84" s="43"/>
      <c r="GE84" s="42"/>
      <c r="GF84" s="42"/>
      <c r="GG84" s="42"/>
      <c r="GH84" s="42"/>
      <c r="GI84" s="43"/>
      <c r="GJ84" s="345"/>
      <c r="GK84" s="345"/>
      <c r="GL84" s="75"/>
      <c r="GM84" s="69"/>
      <c r="GN84" s="23"/>
      <c r="GO84" s="23"/>
      <c r="GP84" s="23"/>
      <c r="GQ84" s="323">
        <f t="shared" si="3"/>
        <v>0</v>
      </c>
    </row>
    <row r="85" spans="1:199" ht="15" customHeight="1" thickBot="1">
      <c r="A85" s="420" t="s">
        <v>133</v>
      </c>
      <c r="B85" s="421"/>
      <c r="C85" s="421"/>
      <c r="D85" s="421"/>
      <c r="E85" s="421"/>
      <c r="F85" s="421"/>
      <c r="G85" s="421"/>
      <c r="H85" s="421"/>
      <c r="I85" s="421"/>
      <c r="J85" s="421"/>
      <c r="K85" s="421"/>
      <c r="L85" s="421"/>
      <c r="M85" s="421"/>
      <c r="N85" s="421"/>
      <c r="O85" s="421"/>
      <c r="P85" s="421"/>
      <c r="Q85" s="421"/>
      <c r="R85" s="421"/>
      <c r="S85" s="421"/>
      <c r="T85" s="421"/>
      <c r="U85" s="421"/>
      <c r="V85" s="421"/>
      <c r="W85" s="421"/>
      <c r="X85" s="421"/>
      <c r="Y85" s="421"/>
      <c r="Z85" s="421"/>
      <c r="AA85" s="421"/>
      <c r="AB85" s="421"/>
      <c r="AC85" s="421"/>
      <c r="AD85" s="421"/>
      <c r="AE85" s="421"/>
      <c r="AF85" s="421"/>
      <c r="AG85" s="421"/>
      <c r="AH85" s="421"/>
      <c r="AI85" s="421"/>
      <c r="AJ85" s="421"/>
      <c r="AK85" s="421"/>
      <c r="AL85" s="421"/>
      <c r="AM85" s="421"/>
      <c r="AN85" s="421"/>
      <c r="AO85" s="421"/>
      <c r="AP85" s="421"/>
      <c r="AQ85" s="421"/>
      <c r="AR85" s="421"/>
      <c r="AS85" s="421"/>
      <c r="AT85" s="421"/>
      <c r="AU85" s="421"/>
      <c r="AV85" s="421"/>
      <c r="AW85" s="421"/>
      <c r="AX85" s="421"/>
      <c r="AY85" s="421"/>
      <c r="AZ85" s="421"/>
      <c r="BA85" s="421"/>
      <c r="BB85" s="421"/>
      <c r="BC85" s="421"/>
      <c r="BD85" s="421"/>
      <c r="BE85" s="421"/>
      <c r="BF85" s="421"/>
      <c r="BG85" s="421"/>
      <c r="BH85" s="421"/>
      <c r="BI85" s="421"/>
      <c r="BJ85" s="421"/>
      <c r="BK85" s="421"/>
      <c r="BL85" s="421"/>
      <c r="BM85" s="421"/>
      <c r="BN85" s="421"/>
      <c r="BO85" s="421"/>
      <c r="BP85" s="421"/>
      <c r="BQ85" s="421"/>
      <c r="BR85" s="421"/>
      <c r="BS85" s="421"/>
      <c r="BT85" s="421"/>
      <c r="BU85" s="421"/>
      <c r="BV85" s="421"/>
      <c r="BW85" s="421"/>
      <c r="BX85" s="452" t="s">
        <v>134</v>
      </c>
      <c r="BY85" s="453"/>
      <c r="BZ85" s="453"/>
      <c r="CA85" s="453"/>
      <c r="CB85" s="453"/>
      <c r="CC85" s="453"/>
      <c r="CD85" s="453"/>
      <c r="CE85" s="454"/>
      <c r="CF85" s="455" t="s">
        <v>135</v>
      </c>
      <c r="CG85" s="453"/>
      <c r="CH85" s="453"/>
      <c r="CI85" s="453"/>
      <c r="CJ85" s="453"/>
      <c r="CK85" s="453"/>
      <c r="CL85" s="453"/>
      <c r="CM85" s="453"/>
      <c r="CN85" s="453"/>
      <c r="CO85" s="453"/>
      <c r="CP85" s="453"/>
      <c r="CQ85" s="453"/>
      <c r="CR85" s="454"/>
      <c r="CS85" s="455"/>
      <c r="CT85" s="453"/>
      <c r="CU85" s="453"/>
      <c r="CV85" s="453"/>
      <c r="CW85" s="453"/>
      <c r="CX85" s="453"/>
      <c r="CY85" s="453"/>
      <c r="CZ85" s="453"/>
      <c r="DA85" s="453"/>
      <c r="DB85" s="453"/>
      <c r="DC85" s="453"/>
      <c r="DD85" s="453"/>
      <c r="DE85" s="454"/>
      <c r="DF85" s="448"/>
      <c r="DG85" s="449"/>
      <c r="DH85" s="449"/>
      <c r="DI85" s="449"/>
      <c r="DJ85" s="449"/>
      <c r="DK85" s="449"/>
      <c r="DL85" s="449"/>
      <c r="DM85" s="449"/>
      <c r="DN85" s="449"/>
      <c r="DO85" s="449"/>
      <c r="DP85" s="449"/>
      <c r="DQ85" s="449"/>
      <c r="DR85" s="450"/>
      <c r="DS85" s="448"/>
      <c r="DT85" s="449"/>
      <c r="DU85" s="449"/>
      <c r="DV85" s="449"/>
      <c r="DW85" s="449"/>
      <c r="DX85" s="449"/>
      <c r="DY85" s="449"/>
      <c r="DZ85" s="449"/>
      <c r="EA85" s="449"/>
      <c r="EB85" s="449"/>
      <c r="EC85" s="449"/>
      <c r="ED85" s="449"/>
      <c r="EE85" s="450"/>
      <c r="EF85" s="448"/>
      <c r="EG85" s="449"/>
      <c r="EH85" s="449"/>
      <c r="EI85" s="449"/>
      <c r="EJ85" s="449"/>
      <c r="EK85" s="449"/>
      <c r="EL85" s="449"/>
      <c r="EM85" s="449"/>
      <c r="EN85" s="449"/>
      <c r="EO85" s="449"/>
      <c r="EP85" s="449"/>
      <c r="EQ85" s="449"/>
      <c r="ER85" s="450"/>
      <c r="ES85" s="367"/>
      <c r="ET85" s="368"/>
      <c r="EU85" s="368"/>
      <c r="EV85" s="368"/>
      <c r="EW85" s="368"/>
      <c r="EX85" s="368"/>
      <c r="EY85" s="368"/>
      <c r="EZ85" s="368"/>
      <c r="FA85" s="368"/>
      <c r="FB85" s="368"/>
      <c r="FC85" s="368"/>
      <c r="FD85" s="368"/>
      <c r="FE85" s="451"/>
      <c r="FH85" s="23">
        <v>244</v>
      </c>
      <c r="FI85" s="23">
        <v>22503</v>
      </c>
      <c r="FJ85" s="23"/>
      <c r="FK85" s="23"/>
      <c r="FL85" s="46"/>
      <c r="FM85" s="46"/>
      <c r="FN85" s="47">
        <v>15910</v>
      </c>
      <c r="FO85" s="46"/>
      <c r="FP85" s="61"/>
      <c r="FQ85" s="332"/>
      <c r="FR85" s="46"/>
      <c r="FS85" s="46"/>
      <c r="FT85" s="46"/>
      <c r="FU85" s="46"/>
      <c r="FV85" s="46"/>
      <c r="FW85" s="46"/>
      <c r="FX85" s="43"/>
      <c r="FY85" s="43"/>
      <c r="FZ85" s="43"/>
      <c r="GA85" s="43"/>
      <c r="GB85" s="43"/>
      <c r="GC85" s="43"/>
      <c r="GD85" s="43"/>
      <c r="GE85" s="42"/>
      <c r="GF85" s="43"/>
      <c r="GG85" s="43"/>
      <c r="GH85" s="42"/>
      <c r="GI85" s="43"/>
      <c r="GJ85" s="345"/>
      <c r="GK85" s="345"/>
      <c r="GL85" s="75"/>
      <c r="GM85" s="69"/>
      <c r="GN85" s="23"/>
      <c r="GO85" s="23"/>
      <c r="GP85" s="23"/>
      <c r="GQ85" s="323">
        <f t="shared" si="3"/>
        <v>15910</v>
      </c>
    </row>
    <row r="86" spans="1:199" ht="21.75" customHeight="1">
      <c r="A86" s="420" t="s">
        <v>136</v>
      </c>
      <c r="B86" s="421"/>
      <c r="C86" s="421"/>
      <c r="D86" s="421"/>
      <c r="E86" s="421"/>
      <c r="F86" s="421"/>
      <c r="G86" s="421"/>
      <c r="H86" s="421"/>
      <c r="I86" s="421"/>
      <c r="J86" s="421"/>
      <c r="K86" s="421"/>
      <c r="L86" s="421"/>
      <c r="M86" s="421"/>
      <c r="N86" s="421"/>
      <c r="O86" s="421"/>
      <c r="P86" s="421"/>
      <c r="Q86" s="421"/>
      <c r="R86" s="421"/>
      <c r="S86" s="421"/>
      <c r="T86" s="421"/>
      <c r="U86" s="421"/>
      <c r="V86" s="421"/>
      <c r="W86" s="421"/>
      <c r="X86" s="421"/>
      <c r="Y86" s="421"/>
      <c r="Z86" s="421"/>
      <c r="AA86" s="421"/>
      <c r="AB86" s="421"/>
      <c r="AC86" s="421"/>
      <c r="AD86" s="421"/>
      <c r="AE86" s="421"/>
      <c r="AF86" s="421"/>
      <c r="AG86" s="421"/>
      <c r="AH86" s="421"/>
      <c r="AI86" s="421"/>
      <c r="AJ86" s="421"/>
      <c r="AK86" s="421"/>
      <c r="AL86" s="421"/>
      <c r="AM86" s="421"/>
      <c r="AN86" s="421"/>
      <c r="AO86" s="421"/>
      <c r="AP86" s="421"/>
      <c r="AQ86" s="421"/>
      <c r="AR86" s="421"/>
      <c r="AS86" s="421"/>
      <c r="AT86" s="421"/>
      <c r="AU86" s="421"/>
      <c r="AV86" s="421"/>
      <c r="AW86" s="421"/>
      <c r="AX86" s="421"/>
      <c r="AY86" s="421"/>
      <c r="AZ86" s="421"/>
      <c r="BA86" s="421"/>
      <c r="BB86" s="421"/>
      <c r="BC86" s="421"/>
      <c r="BD86" s="421"/>
      <c r="BE86" s="421"/>
      <c r="BF86" s="421"/>
      <c r="BG86" s="421"/>
      <c r="BH86" s="421"/>
      <c r="BI86" s="421"/>
      <c r="BJ86" s="421"/>
      <c r="BK86" s="421"/>
      <c r="BL86" s="421"/>
      <c r="BM86" s="421"/>
      <c r="BN86" s="421"/>
      <c r="BO86" s="421"/>
      <c r="BP86" s="421"/>
      <c r="BQ86" s="421"/>
      <c r="BR86" s="421"/>
      <c r="BS86" s="421"/>
      <c r="BT86" s="421"/>
      <c r="BU86" s="421"/>
      <c r="BV86" s="421"/>
      <c r="BW86" s="421"/>
      <c r="BX86" s="444" t="s">
        <v>137</v>
      </c>
      <c r="BY86" s="445"/>
      <c r="BZ86" s="445"/>
      <c r="CA86" s="445"/>
      <c r="CB86" s="445"/>
      <c r="CC86" s="445"/>
      <c r="CD86" s="445"/>
      <c r="CE86" s="446"/>
      <c r="CF86" s="447" t="s">
        <v>138</v>
      </c>
      <c r="CG86" s="445"/>
      <c r="CH86" s="445"/>
      <c r="CI86" s="445"/>
      <c r="CJ86" s="445"/>
      <c r="CK86" s="445"/>
      <c r="CL86" s="445"/>
      <c r="CM86" s="445"/>
      <c r="CN86" s="445"/>
      <c r="CO86" s="445"/>
      <c r="CP86" s="445"/>
      <c r="CQ86" s="445"/>
      <c r="CR86" s="446"/>
      <c r="CS86" s="447"/>
      <c r="CT86" s="445"/>
      <c r="CU86" s="445"/>
      <c r="CV86" s="445"/>
      <c r="CW86" s="445"/>
      <c r="CX86" s="445"/>
      <c r="CY86" s="445"/>
      <c r="CZ86" s="445"/>
      <c r="DA86" s="445"/>
      <c r="DB86" s="445"/>
      <c r="DC86" s="445"/>
      <c r="DD86" s="445"/>
      <c r="DE86" s="446"/>
      <c r="DF86" s="438"/>
      <c r="DG86" s="439"/>
      <c r="DH86" s="439"/>
      <c r="DI86" s="439"/>
      <c r="DJ86" s="439"/>
      <c r="DK86" s="439"/>
      <c r="DL86" s="439"/>
      <c r="DM86" s="439"/>
      <c r="DN86" s="439"/>
      <c r="DO86" s="439"/>
      <c r="DP86" s="439"/>
      <c r="DQ86" s="439"/>
      <c r="DR86" s="440"/>
      <c r="DS86" s="438"/>
      <c r="DT86" s="439"/>
      <c r="DU86" s="439"/>
      <c r="DV86" s="439"/>
      <c r="DW86" s="439"/>
      <c r="DX86" s="439"/>
      <c r="DY86" s="439"/>
      <c r="DZ86" s="439"/>
      <c r="EA86" s="439"/>
      <c r="EB86" s="439"/>
      <c r="EC86" s="439"/>
      <c r="ED86" s="439"/>
      <c r="EE86" s="440"/>
      <c r="EF86" s="438"/>
      <c r="EG86" s="439"/>
      <c r="EH86" s="439"/>
      <c r="EI86" s="439"/>
      <c r="EJ86" s="439"/>
      <c r="EK86" s="439"/>
      <c r="EL86" s="439"/>
      <c r="EM86" s="439"/>
      <c r="EN86" s="439"/>
      <c r="EO86" s="439"/>
      <c r="EP86" s="439"/>
      <c r="EQ86" s="439"/>
      <c r="ER86" s="440"/>
      <c r="ES86" s="441"/>
      <c r="ET86" s="442"/>
      <c r="EU86" s="442"/>
      <c r="EV86" s="442"/>
      <c r="EW86" s="442"/>
      <c r="EX86" s="442"/>
      <c r="EY86" s="442"/>
      <c r="EZ86" s="442"/>
      <c r="FA86" s="442"/>
      <c r="FB86" s="442"/>
      <c r="FC86" s="442"/>
      <c r="FD86" s="442"/>
      <c r="FE86" s="443"/>
      <c r="FH86" s="23">
        <v>244</v>
      </c>
      <c r="FI86" s="23">
        <v>22599</v>
      </c>
      <c r="FJ86" s="23"/>
      <c r="FK86" s="23"/>
      <c r="FL86" s="46"/>
      <c r="FM86" s="47">
        <v>10000</v>
      </c>
      <c r="FN86" s="47">
        <v>36840.35</v>
      </c>
      <c r="FO86" s="46"/>
      <c r="FP86" s="61"/>
      <c r="FQ86" s="332"/>
      <c r="FR86" s="46"/>
      <c r="FS86" s="46"/>
      <c r="FT86" s="46"/>
      <c r="FU86" s="46"/>
      <c r="FV86" s="46"/>
      <c r="FW86" s="46"/>
      <c r="FX86" s="43"/>
      <c r="FY86" s="43"/>
      <c r="FZ86" s="43"/>
      <c r="GA86" s="43"/>
      <c r="GB86" s="43"/>
      <c r="GC86" s="43"/>
      <c r="GD86" s="43"/>
      <c r="GE86" s="42"/>
      <c r="GF86" s="43"/>
      <c r="GG86" s="43"/>
      <c r="GH86" s="42"/>
      <c r="GI86" s="43"/>
      <c r="GJ86" s="345"/>
      <c r="GK86" s="345"/>
      <c r="GL86" s="75"/>
      <c r="GM86" s="69"/>
      <c r="GN86" s="23"/>
      <c r="GO86" s="23"/>
      <c r="GP86" s="23"/>
      <c r="GQ86" s="323">
        <f t="shared" si="3"/>
        <v>46840.35</v>
      </c>
    </row>
    <row r="87" spans="1:199" s="24" customFormat="1" ht="11.25" customHeight="1">
      <c r="A87" s="431" t="s">
        <v>139</v>
      </c>
      <c r="B87" s="432"/>
      <c r="C87" s="432"/>
      <c r="D87" s="432"/>
      <c r="E87" s="432"/>
      <c r="F87" s="432"/>
      <c r="G87" s="432"/>
      <c r="H87" s="432"/>
      <c r="I87" s="432"/>
      <c r="J87" s="432"/>
      <c r="K87" s="432"/>
      <c r="L87" s="432"/>
      <c r="M87" s="432"/>
      <c r="N87" s="432"/>
      <c r="O87" s="432"/>
      <c r="P87" s="432"/>
      <c r="Q87" s="432"/>
      <c r="R87" s="432"/>
      <c r="S87" s="432"/>
      <c r="T87" s="432"/>
      <c r="U87" s="432"/>
      <c r="V87" s="432"/>
      <c r="W87" s="432"/>
      <c r="X87" s="432"/>
      <c r="Y87" s="432"/>
      <c r="Z87" s="432"/>
      <c r="AA87" s="432"/>
      <c r="AB87" s="432"/>
      <c r="AC87" s="432"/>
      <c r="AD87" s="432"/>
      <c r="AE87" s="432"/>
      <c r="AF87" s="432"/>
      <c r="AG87" s="432"/>
      <c r="AH87" s="432"/>
      <c r="AI87" s="432"/>
      <c r="AJ87" s="432"/>
      <c r="AK87" s="432"/>
      <c r="AL87" s="432"/>
      <c r="AM87" s="432"/>
      <c r="AN87" s="432"/>
      <c r="AO87" s="432"/>
      <c r="AP87" s="432"/>
      <c r="AQ87" s="432"/>
      <c r="AR87" s="432"/>
      <c r="AS87" s="432"/>
      <c r="AT87" s="432"/>
      <c r="AU87" s="432"/>
      <c r="AV87" s="432"/>
      <c r="AW87" s="432"/>
      <c r="AX87" s="432"/>
      <c r="AY87" s="432"/>
      <c r="AZ87" s="432"/>
      <c r="BA87" s="432"/>
      <c r="BB87" s="432"/>
      <c r="BC87" s="432"/>
      <c r="BD87" s="432"/>
      <c r="BE87" s="432"/>
      <c r="BF87" s="432"/>
      <c r="BG87" s="432"/>
      <c r="BH87" s="432"/>
      <c r="BI87" s="432"/>
      <c r="BJ87" s="432"/>
      <c r="BK87" s="432"/>
      <c r="BL87" s="432"/>
      <c r="BM87" s="432"/>
      <c r="BN87" s="432"/>
      <c r="BO87" s="432"/>
      <c r="BP87" s="432"/>
      <c r="BQ87" s="432"/>
      <c r="BR87" s="432"/>
      <c r="BS87" s="432"/>
      <c r="BT87" s="432"/>
      <c r="BU87" s="432"/>
      <c r="BV87" s="432"/>
      <c r="BW87" s="433"/>
      <c r="BX87" s="434" t="s">
        <v>140</v>
      </c>
      <c r="BY87" s="435"/>
      <c r="BZ87" s="435"/>
      <c r="CA87" s="435"/>
      <c r="CB87" s="435"/>
      <c r="CC87" s="435"/>
      <c r="CD87" s="435"/>
      <c r="CE87" s="436"/>
      <c r="CF87" s="437" t="s">
        <v>141</v>
      </c>
      <c r="CG87" s="435"/>
      <c r="CH87" s="435"/>
      <c r="CI87" s="435"/>
      <c r="CJ87" s="435"/>
      <c r="CK87" s="435"/>
      <c r="CL87" s="435"/>
      <c r="CM87" s="435"/>
      <c r="CN87" s="435"/>
      <c r="CO87" s="435"/>
      <c r="CP87" s="435"/>
      <c r="CQ87" s="435"/>
      <c r="CR87" s="436"/>
      <c r="CS87" s="437"/>
      <c r="CT87" s="435"/>
      <c r="CU87" s="435"/>
      <c r="CV87" s="435"/>
      <c r="CW87" s="435"/>
      <c r="CX87" s="435"/>
      <c r="CY87" s="435"/>
      <c r="CZ87" s="435"/>
      <c r="DA87" s="435"/>
      <c r="DB87" s="435"/>
      <c r="DC87" s="435"/>
      <c r="DD87" s="435"/>
      <c r="DE87" s="436"/>
      <c r="DF87" s="425">
        <f>DF89+DF90+DF91+DF92+DF93+DF94+DF95+DF96+DF97+DF98</f>
        <v>6515610.799999999</v>
      </c>
      <c r="DG87" s="426"/>
      <c r="DH87" s="426"/>
      <c r="DI87" s="426"/>
      <c r="DJ87" s="426"/>
      <c r="DK87" s="426"/>
      <c r="DL87" s="426"/>
      <c r="DM87" s="426"/>
      <c r="DN87" s="426"/>
      <c r="DO87" s="426"/>
      <c r="DP87" s="426"/>
      <c r="DQ87" s="426"/>
      <c r="DR87" s="427"/>
      <c r="DS87" s="425">
        <f>DS89+DS91+DS93+DS94+DS96+DS98+DS90+DS92+DS95+DS97</f>
        <v>3851610</v>
      </c>
      <c r="DT87" s="426"/>
      <c r="DU87" s="426"/>
      <c r="DV87" s="426"/>
      <c r="DW87" s="426"/>
      <c r="DX87" s="426"/>
      <c r="DY87" s="426"/>
      <c r="DZ87" s="426"/>
      <c r="EA87" s="426"/>
      <c r="EB87" s="426"/>
      <c r="EC87" s="426"/>
      <c r="ED87" s="426"/>
      <c r="EE87" s="427"/>
      <c r="EF87" s="425">
        <f>EF89+EF91+EF93+EF94+EF96+EF98+EF90+EF92+EF95+EF97</f>
        <v>3942410</v>
      </c>
      <c r="EG87" s="426"/>
      <c r="EH87" s="426"/>
      <c r="EI87" s="426"/>
      <c r="EJ87" s="426"/>
      <c r="EK87" s="426"/>
      <c r="EL87" s="426"/>
      <c r="EM87" s="426"/>
      <c r="EN87" s="426"/>
      <c r="EO87" s="426"/>
      <c r="EP87" s="426"/>
      <c r="EQ87" s="426"/>
      <c r="ER87" s="427"/>
      <c r="ES87" s="428"/>
      <c r="ET87" s="429"/>
      <c r="EU87" s="429"/>
      <c r="EV87" s="429"/>
      <c r="EW87" s="429"/>
      <c r="EX87" s="429"/>
      <c r="EY87" s="429"/>
      <c r="EZ87" s="429"/>
      <c r="FA87" s="429"/>
      <c r="FB87" s="429"/>
      <c r="FC87" s="429"/>
      <c r="FD87" s="429"/>
      <c r="FE87" s="430"/>
      <c r="FH87" s="23">
        <v>244</v>
      </c>
      <c r="FI87" s="23">
        <v>22601</v>
      </c>
      <c r="FJ87" s="23"/>
      <c r="FK87" s="23"/>
      <c r="FL87" s="46"/>
      <c r="FM87" s="47">
        <v>67853</v>
      </c>
      <c r="FN87" s="47">
        <v>64364</v>
      </c>
      <c r="FO87" s="46"/>
      <c r="FP87" s="61"/>
      <c r="FQ87" s="332"/>
      <c r="FR87" s="46"/>
      <c r="FS87" s="46"/>
      <c r="FT87" s="46"/>
      <c r="FU87" s="46"/>
      <c r="FV87" s="46"/>
      <c r="FW87" s="46"/>
      <c r="FX87" s="43"/>
      <c r="FY87" s="43"/>
      <c r="FZ87" s="43"/>
      <c r="GA87" s="43"/>
      <c r="GB87" s="43"/>
      <c r="GC87" s="43"/>
      <c r="GD87" s="43"/>
      <c r="GE87" s="42"/>
      <c r="GF87" s="43"/>
      <c r="GG87" s="43"/>
      <c r="GH87" s="42"/>
      <c r="GI87" s="43"/>
      <c r="GJ87" s="345"/>
      <c r="GK87" s="345"/>
      <c r="GL87" s="75"/>
      <c r="GM87" s="69"/>
      <c r="GN87" s="23"/>
      <c r="GO87" s="23"/>
      <c r="GP87" s="23"/>
      <c r="GQ87" s="323">
        <f t="shared" si="3"/>
        <v>132217</v>
      </c>
    </row>
    <row r="88" spans="1:199" ht="11.25" customHeight="1">
      <c r="A88" s="480" t="s">
        <v>142</v>
      </c>
      <c r="B88" s="480"/>
      <c r="C88" s="480"/>
      <c r="D88" s="480"/>
      <c r="E88" s="480"/>
      <c r="F88" s="480"/>
      <c r="G88" s="480"/>
      <c r="H88" s="480"/>
      <c r="I88" s="480"/>
      <c r="J88" s="480"/>
      <c r="K88" s="480"/>
      <c r="L88" s="480"/>
      <c r="M88" s="480"/>
      <c r="N88" s="480"/>
      <c r="O88" s="480"/>
      <c r="P88" s="480"/>
      <c r="Q88" s="480"/>
      <c r="R88" s="480"/>
      <c r="S88" s="480"/>
      <c r="T88" s="480"/>
      <c r="U88" s="480"/>
      <c r="V88" s="480"/>
      <c r="W88" s="480"/>
      <c r="X88" s="480"/>
      <c r="Y88" s="480"/>
      <c r="Z88" s="480"/>
      <c r="AA88" s="480"/>
      <c r="AB88" s="480"/>
      <c r="AC88" s="480"/>
      <c r="AD88" s="480"/>
      <c r="AE88" s="480"/>
      <c r="AF88" s="480"/>
      <c r="AG88" s="480"/>
      <c r="AH88" s="480"/>
      <c r="AI88" s="480"/>
      <c r="AJ88" s="480"/>
      <c r="AK88" s="480"/>
      <c r="AL88" s="480"/>
      <c r="AM88" s="480"/>
      <c r="AN88" s="480"/>
      <c r="AO88" s="480"/>
      <c r="AP88" s="480"/>
      <c r="AQ88" s="480"/>
      <c r="AR88" s="480"/>
      <c r="AS88" s="480"/>
      <c r="AT88" s="480"/>
      <c r="AU88" s="480"/>
      <c r="AV88" s="480"/>
      <c r="AW88" s="480"/>
      <c r="AX88" s="480"/>
      <c r="AY88" s="480"/>
      <c r="AZ88" s="480"/>
      <c r="BA88" s="480"/>
      <c r="BB88" s="480"/>
      <c r="BC88" s="480"/>
      <c r="BD88" s="480"/>
      <c r="BE88" s="480"/>
      <c r="BF88" s="480"/>
      <c r="BG88" s="480"/>
      <c r="BH88" s="480"/>
      <c r="BI88" s="480"/>
      <c r="BJ88" s="480"/>
      <c r="BK88" s="480"/>
      <c r="BL88" s="480"/>
      <c r="BM88" s="480"/>
      <c r="BN88" s="480"/>
      <c r="BO88" s="480"/>
      <c r="BP88" s="480"/>
      <c r="BQ88" s="480"/>
      <c r="BR88" s="480"/>
      <c r="BS88" s="480"/>
      <c r="BT88" s="480"/>
      <c r="BU88" s="480"/>
      <c r="BV88" s="480"/>
      <c r="BW88" s="480"/>
      <c r="BX88" s="413"/>
      <c r="BY88" s="414"/>
      <c r="BZ88" s="414"/>
      <c r="CA88" s="414"/>
      <c r="CB88" s="414"/>
      <c r="CC88" s="414"/>
      <c r="CD88" s="414"/>
      <c r="CE88" s="415"/>
      <c r="CF88" s="416"/>
      <c r="CG88" s="414"/>
      <c r="CH88" s="414"/>
      <c r="CI88" s="414"/>
      <c r="CJ88" s="414"/>
      <c r="CK88" s="414"/>
      <c r="CL88" s="414"/>
      <c r="CM88" s="414"/>
      <c r="CN88" s="414"/>
      <c r="CO88" s="414"/>
      <c r="CP88" s="414"/>
      <c r="CQ88" s="414"/>
      <c r="CR88" s="415"/>
      <c r="CS88" s="416"/>
      <c r="CT88" s="414"/>
      <c r="CU88" s="414"/>
      <c r="CV88" s="414"/>
      <c r="CW88" s="414"/>
      <c r="CX88" s="414"/>
      <c r="CY88" s="414"/>
      <c r="CZ88" s="414"/>
      <c r="DA88" s="414"/>
      <c r="DB88" s="414"/>
      <c r="DC88" s="414"/>
      <c r="DD88" s="414"/>
      <c r="DE88" s="415"/>
      <c r="DF88" s="371"/>
      <c r="DG88" s="422"/>
      <c r="DH88" s="422"/>
      <c r="DI88" s="422"/>
      <c r="DJ88" s="422"/>
      <c r="DK88" s="422"/>
      <c r="DL88" s="422"/>
      <c r="DM88" s="422"/>
      <c r="DN88" s="422"/>
      <c r="DO88" s="422"/>
      <c r="DP88" s="422"/>
      <c r="DQ88" s="422"/>
      <c r="DR88" s="423"/>
      <c r="DS88" s="371"/>
      <c r="DT88" s="422"/>
      <c r="DU88" s="422"/>
      <c r="DV88" s="422"/>
      <c r="DW88" s="422"/>
      <c r="DX88" s="422"/>
      <c r="DY88" s="422"/>
      <c r="DZ88" s="422"/>
      <c r="EA88" s="422"/>
      <c r="EB88" s="422"/>
      <c r="EC88" s="422"/>
      <c r="ED88" s="422"/>
      <c r="EE88" s="423"/>
      <c r="EF88" s="371"/>
      <c r="EG88" s="422"/>
      <c r="EH88" s="422"/>
      <c r="EI88" s="422"/>
      <c r="EJ88" s="422"/>
      <c r="EK88" s="422"/>
      <c r="EL88" s="422"/>
      <c r="EM88" s="422"/>
      <c r="EN88" s="422"/>
      <c r="EO88" s="422"/>
      <c r="EP88" s="422"/>
      <c r="EQ88" s="422"/>
      <c r="ER88" s="423"/>
      <c r="ES88" s="374"/>
      <c r="ET88" s="372"/>
      <c r="EU88" s="372"/>
      <c r="EV88" s="372"/>
      <c r="EW88" s="372"/>
      <c r="EX88" s="372"/>
      <c r="EY88" s="372"/>
      <c r="EZ88" s="372"/>
      <c r="FA88" s="372"/>
      <c r="FB88" s="372"/>
      <c r="FC88" s="372"/>
      <c r="FD88" s="372"/>
      <c r="FE88" s="424"/>
      <c r="FH88" s="23">
        <v>244</v>
      </c>
      <c r="FI88" s="23">
        <v>22603</v>
      </c>
      <c r="FJ88" s="23"/>
      <c r="FK88" s="23"/>
      <c r="FL88" s="46"/>
      <c r="FM88" s="46"/>
      <c r="FN88" s="47">
        <v>34800</v>
      </c>
      <c r="FO88" s="46"/>
      <c r="FP88" s="61"/>
      <c r="FQ88" s="332"/>
      <c r="FR88" s="46"/>
      <c r="FS88" s="46"/>
      <c r="FT88" s="46"/>
      <c r="FU88" s="46"/>
      <c r="FV88" s="46"/>
      <c r="FW88" s="46"/>
      <c r="FX88" s="43"/>
      <c r="FY88" s="43"/>
      <c r="FZ88" s="43"/>
      <c r="GA88" s="42">
        <v>412800</v>
      </c>
      <c r="GB88" s="43"/>
      <c r="GC88" s="43"/>
      <c r="GD88" s="43"/>
      <c r="GE88" s="42"/>
      <c r="GF88" s="43"/>
      <c r="GG88" s="43"/>
      <c r="GH88" s="42"/>
      <c r="GI88" s="43"/>
      <c r="GJ88" s="345"/>
      <c r="GK88" s="345"/>
      <c r="GL88" s="75"/>
      <c r="GM88" s="67"/>
      <c r="GN88" s="23"/>
      <c r="GO88" s="23"/>
      <c r="GP88" s="23"/>
      <c r="GQ88" s="323">
        <f t="shared" si="3"/>
        <v>447600</v>
      </c>
    </row>
    <row r="89" spans="1:199" ht="11.25" customHeight="1">
      <c r="A89" s="420" t="s">
        <v>286</v>
      </c>
      <c r="B89" s="421"/>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1"/>
      <c r="AK89" s="421"/>
      <c r="AL89" s="421"/>
      <c r="AM89" s="421"/>
      <c r="AN89" s="421"/>
      <c r="AO89" s="421"/>
      <c r="AP89" s="421"/>
      <c r="AQ89" s="421"/>
      <c r="AR89" s="421"/>
      <c r="AS89" s="421"/>
      <c r="AT89" s="421"/>
      <c r="AU89" s="421"/>
      <c r="AV89" s="421"/>
      <c r="AW89" s="421"/>
      <c r="AX89" s="421"/>
      <c r="AY89" s="421"/>
      <c r="AZ89" s="421"/>
      <c r="BA89" s="421"/>
      <c r="BB89" s="421"/>
      <c r="BC89" s="421"/>
      <c r="BD89" s="421"/>
      <c r="BE89" s="421"/>
      <c r="BF89" s="421"/>
      <c r="BG89" s="421"/>
      <c r="BH89" s="421"/>
      <c r="BI89" s="421"/>
      <c r="BJ89" s="421"/>
      <c r="BK89" s="421"/>
      <c r="BL89" s="421"/>
      <c r="BM89" s="421"/>
      <c r="BN89" s="421"/>
      <c r="BO89" s="421"/>
      <c r="BP89" s="421"/>
      <c r="BQ89" s="421"/>
      <c r="BR89" s="421"/>
      <c r="BS89" s="421"/>
      <c r="BT89" s="421"/>
      <c r="BU89" s="421"/>
      <c r="BV89" s="421"/>
      <c r="BW89" s="421"/>
      <c r="BX89" s="413" t="s">
        <v>291</v>
      </c>
      <c r="BY89" s="414"/>
      <c r="BZ89" s="414"/>
      <c r="CA89" s="414"/>
      <c r="CB89" s="414"/>
      <c r="CC89" s="414"/>
      <c r="CD89" s="414"/>
      <c r="CE89" s="415"/>
      <c r="CF89" s="416" t="s">
        <v>141</v>
      </c>
      <c r="CG89" s="414"/>
      <c r="CH89" s="414"/>
      <c r="CI89" s="414"/>
      <c r="CJ89" s="414"/>
      <c r="CK89" s="414"/>
      <c r="CL89" s="414"/>
      <c r="CM89" s="414"/>
      <c r="CN89" s="414"/>
      <c r="CO89" s="414"/>
      <c r="CP89" s="414"/>
      <c r="CQ89" s="414"/>
      <c r="CR89" s="415"/>
      <c r="CS89" s="416" t="s">
        <v>304</v>
      </c>
      <c r="CT89" s="414"/>
      <c r="CU89" s="414"/>
      <c r="CV89" s="414"/>
      <c r="CW89" s="414"/>
      <c r="CX89" s="414"/>
      <c r="CY89" s="414"/>
      <c r="CZ89" s="414"/>
      <c r="DA89" s="414"/>
      <c r="DB89" s="414"/>
      <c r="DC89" s="414"/>
      <c r="DD89" s="414"/>
      <c r="DE89" s="415"/>
      <c r="DF89" s="471">
        <f>GQ37+GQ77</f>
        <v>15744.57</v>
      </c>
      <c r="DG89" s="472"/>
      <c r="DH89" s="472"/>
      <c r="DI89" s="472"/>
      <c r="DJ89" s="472"/>
      <c r="DK89" s="472"/>
      <c r="DL89" s="472"/>
      <c r="DM89" s="472"/>
      <c r="DN89" s="472"/>
      <c r="DO89" s="472"/>
      <c r="DP89" s="472"/>
      <c r="DQ89" s="472"/>
      <c r="DR89" s="473"/>
      <c r="DS89" s="371">
        <v>14400</v>
      </c>
      <c r="DT89" s="422"/>
      <c r="DU89" s="422"/>
      <c r="DV89" s="422"/>
      <c r="DW89" s="422"/>
      <c r="DX89" s="422"/>
      <c r="DY89" s="422"/>
      <c r="DZ89" s="422"/>
      <c r="EA89" s="422"/>
      <c r="EB89" s="422"/>
      <c r="EC89" s="422"/>
      <c r="ED89" s="422"/>
      <c r="EE89" s="423"/>
      <c r="EF89" s="371">
        <v>14400</v>
      </c>
      <c r="EG89" s="422"/>
      <c r="EH89" s="422"/>
      <c r="EI89" s="422"/>
      <c r="EJ89" s="422"/>
      <c r="EK89" s="422"/>
      <c r="EL89" s="422"/>
      <c r="EM89" s="422"/>
      <c r="EN89" s="422"/>
      <c r="EO89" s="422"/>
      <c r="EP89" s="422"/>
      <c r="EQ89" s="422"/>
      <c r="ER89" s="423"/>
      <c r="ES89" s="374"/>
      <c r="ET89" s="372"/>
      <c r="EU89" s="372"/>
      <c r="EV89" s="372"/>
      <c r="EW89" s="372"/>
      <c r="EX89" s="372"/>
      <c r="EY89" s="372"/>
      <c r="EZ89" s="372"/>
      <c r="FA89" s="372"/>
      <c r="FB89" s="372"/>
      <c r="FC89" s="372"/>
      <c r="FD89" s="372"/>
      <c r="FE89" s="424"/>
      <c r="FH89" s="23">
        <v>112</v>
      </c>
      <c r="FI89" s="23">
        <v>22604</v>
      </c>
      <c r="FJ89" s="23"/>
      <c r="FK89" s="23"/>
      <c r="FL89" s="46"/>
      <c r="FM89" s="47">
        <v>3800</v>
      </c>
      <c r="FN89" s="47"/>
      <c r="FO89" s="46"/>
      <c r="FP89" s="61"/>
      <c r="FQ89" s="332"/>
      <c r="FR89" s="46"/>
      <c r="FS89" s="46"/>
      <c r="FT89" s="46"/>
      <c r="FU89" s="46"/>
      <c r="FV89" s="46"/>
      <c r="FW89" s="46"/>
      <c r="FX89" s="43"/>
      <c r="FY89" s="43"/>
      <c r="FZ89" s="43"/>
      <c r="GA89" s="43"/>
      <c r="GB89" s="43"/>
      <c r="GC89" s="43"/>
      <c r="GD89" s="43"/>
      <c r="GE89" s="42"/>
      <c r="GF89" s="43"/>
      <c r="GG89" s="43"/>
      <c r="GH89" s="42"/>
      <c r="GI89" s="43"/>
      <c r="GJ89" s="345"/>
      <c r="GK89" s="345"/>
      <c r="GL89" s="75"/>
      <c r="GM89" s="69"/>
      <c r="GN89" s="23"/>
      <c r="GO89" s="23"/>
      <c r="GP89" s="23"/>
      <c r="GQ89" s="323">
        <f t="shared" si="3"/>
        <v>3800</v>
      </c>
    </row>
    <row r="90" spans="1:199" ht="11.25" customHeight="1">
      <c r="A90" s="420" t="s">
        <v>287</v>
      </c>
      <c r="B90" s="421"/>
      <c r="C90" s="421"/>
      <c r="D90" s="421"/>
      <c r="E90" s="421"/>
      <c r="F90" s="421"/>
      <c r="G90" s="421"/>
      <c r="H90" s="421"/>
      <c r="I90" s="421"/>
      <c r="J90" s="421"/>
      <c r="K90" s="421"/>
      <c r="L90" s="421"/>
      <c r="M90" s="421"/>
      <c r="N90" s="421"/>
      <c r="O90" s="421"/>
      <c r="P90" s="421"/>
      <c r="Q90" s="421"/>
      <c r="R90" s="421"/>
      <c r="S90" s="421"/>
      <c r="T90" s="421"/>
      <c r="U90" s="421"/>
      <c r="V90" s="421"/>
      <c r="W90" s="421"/>
      <c r="X90" s="421"/>
      <c r="Y90" s="421"/>
      <c r="Z90" s="421"/>
      <c r="AA90" s="421"/>
      <c r="AB90" s="421"/>
      <c r="AC90" s="421"/>
      <c r="AD90" s="421"/>
      <c r="AE90" s="421"/>
      <c r="AF90" s="421"/>
      <c r="AG90" s="421"/>
      <c r="AH90" s="421"/>
      <c r="AI90" s="421"/>
      <c r="AJ90" s="421"/>
      <c r="AK90" s="421"/>
      <c r="AL90" s="421"/>
      <c r="AM90" s="421"/>
      <c r="AN90" s="421"/>
      <c r="AO90" s="421"/>
      <c r="AP90" s="421"/>
      <c r="AQ90" s="421"/>
      <c r="AR90" s="421"/>
      <c r="AS90" s="421"/>
      <c r="AT90" s="421"/>
      <c r="AU90" s="421"/>
      <c r="AV90" s="421"/>
      <c r="AW90" s="421"/>
      <c r="AX90" s="421"/>
      <c r="AY90" s="421"/>
      <c r="AZ90" s="421"/>
      <c r="BA90" s="421"/>
      <c r="BB90" s="421"/>
      <c r="BC90" s="421"/>
      <c r="BD90" s="421"/>
      <c r="BE90" s="421"/>
      <c r="BF90" s="421"/>
      <c r="BG90" s="421"/>
      <c r="BH90" s="421"/>
      <c r="BI90" s="421"/>
      <c r="BJ90" s="421"/>
      <c r="BK90" s="421"/>
      <c r="BL90" s="421"/>
      <c r="BM90" s="421"/>
      <c r="BN90" s="421"/>
      <c r="BO90" s="421"/>
      <c r="BP90" s="421"/>
      <c r="BQ90" s="421"/>
      <c r="BR90" s="421"/>
      <c r="BS90" s="421"/>
      <c r="BT90" s="421"/>
      <c r="BU90" s="421"/>
      <c r="BV90" s="421"/>
      <c r="BW90" s="421"/>
      <c r="BX90" s="413" t="s">
        <v>292</v>
      </c>
      <c r="BY90" s="414"/>
      <c r="BZ90" s="414"/>
      <c r="CA90" s="414"/>
      <c r="CB90" s="414"/>
      <c r="CC90" s="414"/>
      <c r="CD90" s="414"/>
      <c r="CE90" s="415"/>
      <c r="CF90" s="416" t="s">
        <v>141</v>
      </c>
      <c r="CG90" s="414"/>
      <c r="CH90" s="414"/>
      <c r="CI90" s="414"/>
      <c r="CJ90" s="414"/>
      <c r="CK90" s="414"/>
      <c r="CL90" s="414"/>
      <c r="CM90" s="414"/>
      <c r="CN90" s="414"/>
      <c r="CO90" s="414"/>
      <c r="CP90" s="414"/>
      <c r="CQ90" s="414"/>
      <c r="CR90" s="415"/>
      <c r="CS90" s="416" t="s">
        <v>279</v>
      </c>
      <c r="CT90" s="414"/>
      <c r="CU90" s="414"/>
      <c r="CV90" s="414"/>
      <c r="CW90" s="414"/>
      <c r="CX90" s="414"/>
      <c r="CY90" s="414"/>
      <c r="CZ90" s="414"/>
      <c r="DA90" s="414"/>
      <c r="DB90" s="414"/>
      <c r="DC90" s="414"/>
      <c r="DD90" s="414"/>
      <c r="DE90" s="415"/>
      <c r="DF90" s="471">
        <f>GQ38+GQ78</f>
        <v>32000</v>
      </c>
      <c r="DG90" s="472"/>
      <c r="DH90" s="472"/>
      <c r="DI90" s="472"/>
      <c r="DJ90" s="472"/>
      <c r="DK90" s="472"/>
      <c r="DL90" s="472"/>
      <c r="DM90" s="472"/>
      <c r="DN90" s="472"/>
      <c r="DO90" s="472"/>
      <c r="DP90" s="472"/>
      <c r="DQ90" s="472"/>
      <c r="DR90" s="473"/>
      <c r="DS90" s="371">
        <v>10000</v>
      </c>
      <c r="DT90" s="422"/>
      <c r="DU90" s="422"/>
      <c r="DV90" s="422"/>
      <c r="DW90" s="422"/>
      <c r="DX90" s="422"/>
      <c r="DY90" s="422"/>
      <c r="DZ90" s="422"/>
      <c r="EA90" s="422"/>
      <c r="EB90" s="422"/>
      <c r="EC90" s="422"/>
      <c r="ED90" s="422"/>
      <c r="EE90" s="423"/>
      <c r="EF90" s="371">
        <v>10000</v>
      </c>
      <c r="EG90" s="422"/>
      <c r="EH90" s="422"/>
      <c r="EI90" s="422"/>
      <c r="EJ90" s="422"/>
      <c r="EK90" s="422"/>
      <c r="EL90" s="422"/>
      <c r="EM90" s="422"/>
      <c r="EN90" s="422"/>
      <c r="EO90" s="422"/>
      <c r="EP90" s="422"/>
      <c r="EQ90" s="422"/>
      <c r="ER90" s="423"/>
      <c r="ES90" s="374"/>
      <c r="ET90" s="372"/>
      <c r="EU90" s="372"/>
      <c r="EV90" s="372"/>
      <c r="EW90" s="372"/>
      <c r="EX90" s="372"/>
      <c r="EY90" s="372"/>
      <c r="EZ90" s="372"/>
      <c r="FA90" s="372"/>
      <c r="FB90" s="372"/>
      <c r="FC90" s="372"/>
      <c r="FD90" s="372"/>
      <c r="FE90" s="424"/>
      <c r="FH90" s="23">
        <v>244</v>
      </c>
      <c r="FI90" s="23">
        <v>22605</v>
      </c>
      <c r="FJ90" s="23"/>
      <c r="FK90" s="23"/>
      <c r="FL90" s="46"/>
      <c r="FM90" s="47">
        <v>4000</v>
      </c>
      <c r="FN90" s="46"/>
      <c r="FO90" s="46"/>
      <c r="FP90" s="61"/>
      <c r="FQ90" s="332"/>
      <c r="FR90" s="46"/>
      <c r="FS90" s="46"/>
      <c r="FT90" s="46"/>
      <c r="FU90" s="46"/>
      <c r="FV90" s="46"/>
      <c r="FW90" s="46"/>
      <c r="FX90" s="43"/>
      <c r="FY90" s="43"/>
      <c r="FZ90" s="43"/>
      <c r="GA90" s="43"/>
      <c r="GB90" s="43"/>
      <c r="GC90" s="43"/>
      <c r="GD90" s="43"/>
      <c r="GE90" s="42"/>
      <c r="GF90" s="43"/>
      <c r="GG90" s="43"/>
      <c r="GH90" s="42"/>
      <c r="GI90" s="43"/>
      <c r="GJ90" s="345"/>
      <c r="GK90" s="345"/>
      <c r="GL90" s="75"/>
      <c r="GM90" s="69"/>
      <c r="GN90" s="23"/>
      <c r="GO90" s="23"/>
      <c r="GP90" s="23"/>
      <c r="GQ90" s="323">
        <f t="shared" si="3"/>
        <v>4000</v>
      </c>
    </row>
    <row r="91" spans="1:199" ht="11.25" customHeight="1">
      <c r="A91" s="420" t="s">
        <v>288</v>
      </c>
      <c r="B91" s="421"/>
      <c r="C91" s="421"/>
      <c r="D91" s="421"/>
      <c r="E91" s="421"/>
      <c r="F91" s="421"/>
      <c r="G91" s="421"/>
      <c r="H91" s="421"/>
      <c r="I91" s="421"/>
      <c r="J91" s="421"/>
      <c r="K91" s="421"/>
      <c r="L91" s="421"/>
      <c r="M91" s="421"/>
      <c r="N91" s="421"/>
      <c r="O91" s="421"/>
      <c r="P91" s="421"/>
      <c r="Q91" s="421"/>
      <c r="R91" s="421"/>
      <c r="S91" s="421"/>
      <c r="T91" s="421"/>
      <c r="U91" s="421"/>
      <c r="V91" s="421"/>
      <c r="W91" s="421"/>
      <c r="X91" s="421"/>
      <c r="Y91" s="421"/>
      <c r="Z91" s="421"/>
      <c r="AA91" s="421"/>
      <c r="AB91" s="421"/>
      <c r="AC91" s="421"/>
      <c r="AD91" s="421"/>
      <c r="AE91" s="421"/>
      <c r="AF91" s="421"/>
      <c r="AG91" s="421"/>
      <c r="AH91" s="421"/>
      <c r="AI91" s="421"/>
      <c r="AJ91" s="421"/>
      <c r="AK91" s="421"/>
      <c r="AL91" s="421"/>
      <c r="AM91" s="421"/>
      <c r="AN91" s="421"/>
      <c r="AO91" s="421"/>
      <c r="AP91" s="421"/>
      <c r="AQ91" s="421"/>
      <c r="AR91" s="421"/>
      <c r="AS91" s="421"/>
      <c r="AT91" s="421"/>
      <c r="AU91" s="421"/>
      <c r="AV91" s="421"/>
      <c r="AW91" s="421"/>
      <c r="AX91" s="421"/>
      <c r="AY91" s="421"/>
      <c r="AZ91" s="421"/>
      <c r="BA91" s="421"/>
      <c r="BB91" s="421"/>
      <c r="BC91" s="421"/>
      <c r="BD91" s="421"/>
      <c r="BE91" s="421"/>
      <c r="BF91" s="421"/>
      <c r="BG91" s="421"/>
      <c r="BH91" s="421"/>
      <c r="BI91" s="421"/>
      <c r="BJ91" s="421"/>
      <c r="BK91" s="421"/>
      <c r="BL91" s="421"/>
      <c r="BM91" s="421"/>
      <c r="BN91" s="421"/>
      <c r="BO91" s="421"/>
      <c r="BP91" s="421"/>
      <c r="BQ91" s="421"/>
      <c r="BR91" s="421"/>
      <c r="BS91" s="421"/>
      <c r="BT91" s="421"/>
      <c r="BU91" s="421"/>
      <c r="BV91" s="421"/>
      <c r="BW91" s="421"/>
      <c r="BX91" s="413" t="s">
        <v>293</v>
      </c>
      <c r="BY91" s="414"/>
      <c r="BZ91" s="414"/>
      <c r="CA91" s="414"/>
      <c r="CB91" s="414"/>
      <c r="CC91" s="414"/>
      <c r="CD91" s="414"/>
      <c r="CE91" s="415"/>
      <c r="CF91" s="416" t="s">
        <v>141</v>
      </c>
      <c r="CG91" s="414"/>
      <c r="CH91" s="414"/>
      <c r="CI91" s="414"/>
      <c r="CJ91" s="414"/>
      <c r="CK91" s="414"/>
      <c r="CL91" s="414"/>
      <c r="CM91" s="414"/>
      <c r="CN91" s="414"/>
      <c r="CO91" s="414"/>
      <c r="CP91" s="414"/>
      <c r="CQ91" s="414"/>
      <c r="CR91" s="415"/>
      <c r="CS91" s="416" t="s">
        <v>303</v>
      </c>
      <c r="CT91" s="414"/>
      <c r="CU91" s="414"/>
      <c r="CV91" s="414"/>
      <c r="CW91" s="414"/>
      <c r="CX91" s="414"/>
      <c r="CY91" s="414"/>
      <c r="CZ91" s="414"/>
      <c r="DA91" s="414"/>
      <c r="DB91" s="414"/>
      <c r="DC91" s="414"/>
      <c r="DD91" s="414"/>
      <c r="DE91" s="415"/>
      <c r="DF91" s="471">
        <f>GQ39+GQ40+GQ41+GQ42+GQ79+GQ80+GQ81+GQ82</f>
        <v>3810255.17</v>
      </c>
      <c r="DG91" s="472"/>
      <c r="DH91" s="472"/>
      <c r="DI91" s="472"/>
      <c r="DJ91" s="472"/>
      <c r="DK91" s="472"/>
      <c r="DL91" s="472"/>
      <c r="DM91" s="472"/>
      <c r="DN91" s="472"/>
      <c r="DO91" s="472"/>
      <c r="DP91" s="472"/>
      <c r="DQ91" s="472"/>
      <c r="DR91" s="473"/>
      <c r="DS91" s="371">
        <v>2322300</v>
      </c>
      <c r="DT91" s="422"/>
      <c r="DU91" s="422"/>
      <c r="DV91" s="422"/>
      <c r="DW91" s="422"/>
      <c r="DX91" s="422"/>
      <c r="DY91" s="422"/>
      <c r="DZ91" s="422"/>
      <c r="EA91" s="422"/>
      <c r="EB91" s="422"/>
      <c r="EC91" s="422"/>
      <c r="ED91" s="422"/>
      <c r="EE91" s="423"/>
      <c r="EF91" s="371">
        <v>2413100</v>
      </c>
      <c r="EG91" s="422"/>
      <c r="EH91" s="422"/>
      <c r="EI91" s="422"/>
      <c r="EJ91" s="422"/>
      <c r="EK91" s="422"/>
      <c r="EL91" s="422"/>
      <c r="EM91" s="422"/>
      <c r="EN91" s="422"/>
      <c r="EO91" s="422"/>
      <c r="EP91" s="422"/>
      <c r="EQ91" s="422"/>
      <c r="ER91" s="423"/>
      <c r="ES91" s="374"/>
      <c r="ET91" s="372"/>
      <c r="EU91" s="372"/>
      <c r="EV91" s="372"/>
      <c r="EW91" s="372"/>
      <c r="EX91" s="372"/>
      <c r="EY91" s="372"/>
      <c r="EZ91" s="372"/>
      <c r="FA91" s="372"/>
      <c r="FB91" s="372"/>
      <c r="FC91" s="372"/>
      <c r="FD91" s="372"/>
      <c r="FE91" s="424"/>
      <c r="FH91" s="23">
        <v>113</v>
      </c>
      <c r="FI91" s="23">
        <v>22699</v>
      </c>
      <c r="FJ91" s="23"/>
      <c r="FK91" s="23"/>
      <c r="FL91" s="46"/>
      <c r="FM91" s="46">
        <v>8000</v>
      </c>
      <c r="FN91" s="46"/>
      <c r="FO91" s="46"/>
      <c r="FP91" s="61"/>
      <c r="FQ91" s="332"/>
      <c r="FR91" s="46"/>
      <c r="FS91" s="46"/>
      <c r="FT91" s="46"/>
      <c r="FU91" s="46"/>
      <c r="FV91" s="46"/>
      <c r="FW91" s="46"/>
      <c r="FX91" s="43"/>
      <c r="FY91" s="43"/>
      <c r="FZ91" s="43"/>
      <c r="GA91" s="43"/>
      <c r="GB91" s="43"/>
      <c r="GC91" s="43"/>
      <c r="GD91" s="43"/>
      <c r="GE91" s="42"/>
      <c r="GF91" s="43"/>
      <c r="GG91" s="43"/>
      <c r="GH91" s="42"/>
      <c r="GI91" s="43"/>
      <c r="GJ91" s="345"/>
      <c r="GK91" s="345"/>
      <c r="GL91" s="75"/>
      <c r="GM91" s="69"/>
      <c r="GN91" s="23"/>
      <c r="GO91" s="23"/>
      <c r="GP91" s="23"/>
      <c r="GQ91" s="323">
        <f t="shared" si="3"/>
        <v>8000</v>
      </c>
    </row>
    <row r="92" spans="1:199" ht="11.25" customHeight="1">
      <c r="A92" s="420" t="s">
        <v>289</v>
      </c>
      <c r="B92" s="421"/>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1"/>
      <c r="AK92" s="421"/>
      <c r="AL92" s="421"/>
      <c r="AM92" s="421"/>
      <c r="AN92" s="421"/>
      <c r="AO92" s="421"/>
      <c r="AP92" s="421"/>
      <c r="AQ92" s="421"/>
      <c r="AR92" s="421"/>
      <c r="AS92" s="421"/>
      <c r="AT92" s="421"/>
      <c r="AU92" s="421"/>
      <c r="AV92" s="421"/>
      <c r="AW92" s="421"/>
      <c r="AX92" s="421"/>
      <c r="AY92" s="421"/>
      <c r="AZ92" s="421"/>
      <c r="BA92" s="421"/>
      <c r="BB92" s="421"/>
      <c r="BC92" s="421"/>
      <c r="BD92" s="421"/>
      <c r="BE92" s="421"/>
      <c r="BF92" s="421"/>
      <c r="BG92" s="421"/>
      <c r="BH92" s="421"/>
      <c r="BI92" s="421"/>
      <c r="BJ92" s="421"/>
      <c r="BK92" s="421"/>
      <c r="BL92" s="421"/>
      <c r="BM92" s="421"/>
      <c r="BN92" s="421"/>
      <c r="BO92" s="421"/>
      <c r="BP92" s="421"/>
      <c r="BQ92" s="421"/>
      <c r="BR92" s="421"/>
      <c r="BS92" s="421"/>
      <c r="BT92" s="421"/>
      <c r="BU92" s="421"/>
      <c r="BV92" s="421"/>
      <c r="BW92" s="421"/>
      <c r="BX92" s="413" t="s">
        <v>294</v>
      </c>
      <c r="BY92" s="414"/>
      <c r="BZ92" s="414"/>
      <c r="CA92" s="414"/>
      <c r="CB92" s="414"/>
      <c r="CC92" s="414"/>
      <c r="CD92" s="414"/>
      <c r="CE92" s="415"/>
      <c r="CF92" s="416" t="s">
        <v>141</v>
      </c>
      <c r="CG92" s="414"/>
      <c r="CH92" s="414"/>
      <c r="CI92" s="414"/>
      <c r="CJ92" s="414"/>
      <c r="CK92" s="414"/>
      <c r="CL92" s="414"/>
      <c r="CM92" s="414"/>
      <c r="CN92" s="414"/>
      <c r="CO92" s="414"/>
      <c r="CP92" s="414"/>
      <c r="CQ92" s="414"/>
      <c r="CR92" s="415"/>
      <c r="CS92" s="416" t="s">
        <v>302</v>
      </c>
      <c r="CT92" s="414"/>
      <c r="CU92" s="414"/>
      <c r="CV92" s="414"/>
      <c r="CW92" s="414"/>
      <c r="CX92" s="414"/>
      <c r="CY92" s="414"/>
      <c r="CZ92" s="414"/>
      <c r="DA92" s="414"/>
      <c r="DB92" s="414"/>
      <c r="DC92" s="414"/>
      <c r="DD92" s="414"/>
      <c r="DE92" s="415"/>
      <c r="DF92" s="417"/>
      <c r="DG92" s="418"/>
      <c r="DH92" s="418"/>
      <c r="DI92" s="418"/>
      <c r="DJ92" s="418"/>
      <c r="DK92" s="418"/>
      <c r="DL92" s="418"/>
      <c r="DM92" s="418"/>
      <c r="DN92" s="418"/>
      <c r="DO92" s="418"/>
      <c r="DP92" s="418"/>
      <c r="DQ92" s="418"/>
      <c r="DR92" s="419"/>
      <c r="DS92" s="371"/>
      <c r="DT92" s="422"/>
      <c r="DU92" s="422"/>
      <c r="DV92" s="422"/>
      <c r="DW92" s="422"/>
      <c r="DX92" s="422"/>
      <c r="DY92" s="422"/>
      <c r="DZ92" s="422"/>
      <c r="EA92" s="422"/>
      <c r="EB92" s="422"/>
      <c r="EC92" s="422"/>
      <c r="ED92" s="422"/>
      <c r="EE92" s="423"/>
      <c r="EF92" s="371"/>
      <c r="EG92" s="422"/>
      <c r="EH92" s="422"/>
      <c r="EI92" s="422"/>
      <c r="EJ92" s="422"/>
      <c r="EK92" s="422"/>
      <c r="EL92" s="422"/>
      <c r="EM92" s="422"/>
      <c r="EN92" s="422"/>
      <c r="EO92" s="422"/>
      <c r="EP92" s="422"/>
      <c r="EQ92" s="422"/>
      <c r="ER92" s="423"/>
      <c r="ES92" s="374"/>
      <c r="ET92" s="372"/>
      <c r="EU92" s="372"/>
      <c r="EV92" s="372"/>
      <c r="EW92" s="372"/>
      <c r="EX92" s="372"/>
      <c r="EY92" s="372"/>
      <c r="EZ92" s="372"/>
      <c r="FA92" s="372"/>
      <c r="FB92" s="372"/>
      <c r="FC92" s="372"/>
      <c r="FD92" s="372"/>
      <c r="FE92" s="424"/>
      <c r="FH92" s="23">
        <v>244</v>
      </c>
      <c r="FI92" s="23">
        <v>22699</v>
      </c>
      <c r="FJ92" s="23"/>
      <c r="FK92" s="23"/>
      <c r="FL92" s="46"/>
      <c r="FM92" s="47"/>
      <c r="FN92" s="47">
        <v>71900</v>
      </c>
      <c r="FO92" s="46"/>
      <c r="FP92" s="61"/>
      <c r="FQ92" s="332"/>
      <c r="FR92" s="46"/>
      <c r="FS92" s="46"/>
      <c r="FT92" s="46"/>
      <c r="FU92" s="46"/>
      <c r="FV92" s="46"/>
      <c r="FW92" s="46"/>
      <c r="FX92" s="43"/>
      <c r="FY92" s="43"/>
      <c r="FZ92" s="43"/>
      <c r="GA92" s="43"/>
      <c r="GB92" s="43"/>
      <c r="GC92" s="43"/>
      <c r="GD92" s="43"/>
      <c r="GE92" s="42"/>
      <c r="GF92" s="43"/>
      <c r="GG92" s="43"/>
      <c r="GH92" s="42"/>
      <c r="GI92" s="43"/>
      <c r="GJ92" s="345"/>
      <c r="GK92" s="345"/>
      <c r="GL92" s="75"/>
      <c r="GM92" s="69"/>
      <c r="GN92" s="23"/>
      <c r="GO92" s="23"/>
      <c r="GP92" s="23"/>
      <c r="GQ92" s="323">
        <f t="shared" si="3"/>
        <v>71900</v>
      </c>
    </row>
    <row r="93" spans="1:199" ht="11.25" customHeight="1">
      <c r="A93" s="420" t="s">
        <v>290</v>
      </c>
      <c r="B93" s="421"/>
      <c r="C93" s="421"/>
      <c r="D93" s="421"/>
      <c r="E93" s="421"/>
      <c r="F93" s="421"/>
      <c r="G93" s="421"/>
      <c r="H93" s="421"/>
      <c r="I93" s="421"/>
      <c r="J93" s="421"/>
      <c r="K93" s="421"/>
      <c r="L93" s="421"/>
      <c r="M93" s="421"/>
      <c r="N93" s="421"/>
      <c r="O93" s="421"/>
      <c r="P93" s="421"/>
      <c r="Q93" s="421"/>
      <c r="R93" s="421"/>
      <c r="S93" s="421"/>
      <c r="T93" s="421"/>
      <c r="U93" s="421"/>
      <c r="V93" s="421"/>
      <c r="W93" s="421"/>
      <c r="X93" s="421"/>
      <c r="Y93" s="421"/>
      <c r="Z93" s="421"/>
      <c r="AA93" s="421"/>
      <c r="AB93" s="421"/>
      <c r="AC93" s="421"/>
      <c r="AD93" s="421"/>
      <c r="AE93" s="421"/>
      <c r="AF93" s="421"/>
      <c r="AG93" s="421"/>
      <c r="AH93" s="421"/>
      <c r="AI93" s="421"/>
      <c r="AJ93" s="421"/>
      <c r="AK93" s="421"/>
      <c r="AL93" s="421"/>
      <c r="AM93" s="421"/>
      <c r="AN93" s="421"/>
      <c r="AO93" s="421"/>
      <c r="AP93" s="421"/>
      <c r="AQ93" s="421"/>
      <c r="AR93" s="421"/>
      <c r="AS93" s="421"/>
      <c r="AT93" s="421"/>
      <c r="AU93" s="421"/>
      <c r="AV93" s="421"/>
      <c r="AW93" s="421"/>
      <c r="AX93" s="421"/>
      <c r="AY93" s="421"/>
      <c r="AZ93" s="421"/>
      <c r="BA93" s="421"/>
      <c r="BB93" s="421"/>
      <c r="BC93" s="421"/>
      <c r="BD93" s="421"/>
      <c r="BE93" s="421"/>
      <c r="BF93" s="421"/>
      <c r="BG93" s="421"/>
      <c r="BH93" s="421"/>
      <c r="BI93" s="421"/>
      <c r="BJ93" s="421"/>
      <c r="BK93" s="421"/>
      <c r="BL93" s="421"/>
      <c r="BM93" s="421"/>
      <c r="BN93" s="421"/>
      <c r="BO93" s="421"/>
      <c r="BP93" s="421"/>
      <c r="BQ93" s="421"/>
      <c r="BR93" s="421"/>
      <c r="BS93" s="421"/>
      <c r="BT93" s="421"/>
      <c r="BU93" s="421"/>
      <c r="BV93" s="421"/>
      <c r="BW93" s="421"/>
      <c r="BX93" s="413" t="s">
        <v>368</v>
      </c>
      <c r="BY93" s="414"/>
      <c r="BZ93" s="414"/>
      <c r="CA93" s="414"/>
      <c r="CB93" s="414"/>
      <c r="CC93" s="414"/>
      <c r="CD93" s="414"/>
      <c r="CE93" s="415"/>
      <c r="CF93" s="416" t="s">
        <v>141</v>
      </c>
      <c r="CG93" s="414"/>
      <c r="CH93" s="414"/>
      <c r="CI93" s="414"/>
      <c r="CJ93" s="414"/>
      <c r="CK93" s="414"/>
      <c r="CL93" s="414"/>
      <c r="CM93" s="414"/>
      <c r="CN93" s="414"/>
      <c r="CO93" s="414"/>
      <c r="CP93" s="414"/>
      <c r="CQ93" s="414"/>
      <c r="CR93" s="415"/>
      <c r="CS93" s="416" t="s">
        <v>301</v>
      </c>
      <c r="CT93" s="414"/>
      <c r="CU93" s="414"/>
      <c r="CV93" s="414"/>
      <c r="CW93" s="414"/>
      <c r="CX93" s="414"/>
      <c r="CY93" s="414"/>
      <c r="CZ93" s="414"/>
      <c r="DA93" s="414"/>
      <c r="DB93" s="414"/>
      <c r="DC93" s="414"/>
      <c r="DD93" s="414"/>
      <c r="DE93" s="415"/>
      <c r="DF93" s="417">
        <f>GQ43+GQ44+GQ45+GQ46+GQ83+GQ84+GQ85+GQ86+GQ69+GQ109+GQ115+GQ117+GQ118</f>
        <v>132625.85</v>
      </c>
      <c r="DG93" s="418"/>
      <c r="DH93" s="418"/>
      <c r="DI93" s="418"/>
      <c r="DJ93" s="418"/>
      <c r="DK93" s="418"/>
      <c r="DL93" s="418"/>
      <c r="DM93" s="418"/>
      <c r="DN93" s="418"/>
      <c r="DO93" s="418"/>
      <c r="DP93" s="418"/>
      <c r="DQ93" s="418"/>
      <c r="DR93" s="419"/>
      <c r="DS93" s="371">
        <v>151710</v>
      </c>
      <c r="DT93" s="422"/>
      <c r="DU93" s="422"/>
      <c r="DV93" s="422"/>
      <c r="DW93" s="422"/>
      <c r="DX93" s="422"/>
      <c r="DY93" s="422"/>
      <c r="DZ93" s="422"/>
      <c r="EA93" s="422"/>
      <c r="EB93" s="422"/>
      <c r="EC93" s="422"/>
      <c r="ED93" s="422"/>
      <c r="EE93" s="423"/>
      <c r="EF93" s="371">
        <v>151710</v>
      </c>
      <c r="EG93" s="422"/>
      <c r="EH93" s="422"/>
      <c r="EI93" s="422"/>
      <c r="EJ93" s="422"/>
      <c r="EK93" s="422"/>
      <c r="EL93" s="422"/>
      <c r="EM93" s="422"/>
      <c r="EN93" s="422"/>
      <c r="EO93" s="422"/>
      <c r="EP93" s="422"/>
      <c r="EQ93" s="422"/>
      <c r="ER93" s="423"/>
      <c r="ES93" s="374"/>
      <c r="ET93" s="372"/>
      <c r="EU93" s="372"/>
      <c r="EV93" s="372"/>
      <c r="EW93" s="372"/>
      <c r="EX93" s="372"/>
      <c r="EY93" s="372"/>
      <c r="EZ93" s="372"/>
      <c r="FA93" s="372"/>
      <c r="FB93" s="372"/>
      <c r="FC93" s="372"/>
      <c r="FD93" s="372"/>
      <c r="FE93" s="424"/>
      <c r="FH93" s="23">
        <v>244</v>
      </c>
      <c r="FI93" s="23">
        <v>22701</v>
      </c>
      <c r="FJ93" s="23"/>
      <c r="FK93" s="23"/>
      <c r="FL93" s="46"/>
      <c r="FM93" s="46"/>
      <c r="FN93" s="46"/>
      <c r="FO93" s="46"/>
      <c r="FP93" s="61"/>
      <c r="FQ93" s="332"/>
      <c r="FR93" s="46"/>
      <c r="FS93" s="46"/>
      <c r="FT93" s="46"/>
      <c r="FU93" s="46"/>
      <c r="FV93" s="46"/>
      <c r="FW93" s="46"/>
      <c r="FX93" s="43"/>
      <c r="FY93" s="43"/>
      <c r="FZ93" s="43"/>
      <c r="GA93" s="43"/>
      <c r="GB93" s="43"/>
      <c r="GC93" s="43"/>
      <c r="GD93" s="43"/>
      <c r="GE93" s="42"/>
      <c r="GF93" s="43"/>
      <c r="GG93" s="43"/>
      <c r="GH93" s="42"/>
      <c r="GI93" s="43"/>
      <c r="GJ93" s="345"/>
      <c r="GK93" s="345"/>
      <c r="GL93" s="75"/>
      <c r="GM93" s="69"/>
      <c r="GN93" s="23"/>
      <c r="GO93" s="23"/>
      <c r="GP93" s="23"/>
      <c r="GQ93" s="323">
        <f t="shared" si="3"/>
        <v>0</v>
      </c>
    </row>
    <row r="94" spans="1:199" ht="11.25" customHeight="1">
      <c r="A94" s="420" t="s">
        <v>298</v>
      </c>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K94" s="421"/>
      <c r="AL94" s="421"/>
      <c r="AM94" s="421"/>
      <c r="AN94" s="421"/>
      <c r="AO94" s="421"/>
      <c r="AP94" s="421"/>
      <c r="AQ94" s="421"/>
      <c r="AR94" s="421"/>
      <c r="AS94" s="421"/>
      <c r="AT94" s="421"/>
      <c r="AU94" s="421"/>
      <c r="AV94" s="421"/>
      <c r="AW94" s="421"/>
      <c r="AX94" s="421"/>
      <c r="AY94" s="421"/>
      <c r="AZ94" s="421"/>
      <c r="BA94" s="421"/>
      <c r="BB94" s="421"/>
      <c r="BC94" s="421"/>
      <c r="BD94" s="421"/>
      <c r="BE94" s="421"/>
      <c r="BF94" s="421"/>
      <c r="BG94" s="421"/>
      <c r="BH94" s="421"/>
      <c r="BI94" s="421"/>
      <c r="BJ94" s="421"/>
      <c r="BK94" s="421"/>
      <c r="BL94" s="421"/>
      <c r="BM94" s="421"/>
      <c r="BN94" s="421"/>
      <c r="BO94" s="421"/>
      <c r="BP94" s="421"/>
      <c r="BQ94" s="421"/>
      <c r="BR94" s="421"/>
      <c r="BS94" s="421"/>
      <c r="BT94" s="421"/>
      <c r="BU94" s="421"/>
      <c r="BV94" s="421"/>
      <c r="BW94" s="421"/>
      <c r="BX94" s="413" t="s">
        <v>295</v>
      </c>
      <c r="BY94" s="414"/>
      <c r="BZ94" s="414"/>
      <c r="CA94" s="414"/>
      <c r="CB94" s="414"/>
      <c r="CC94" s="414"/>
      <c r="CD94" s="414"/>
      <c r="CE94" s="415"/>
      <c r="CF94" s="416" t="s">
        <v>141</v>
      </c>
      <c r="CG94" s="414"/>
      <c r="CH94" s="414"/>
      <c r="CI94" s="414"/>
      <c r="CJ94" s="414"/>
      <c r="CK94" s="414"/>
      <c r="CL94" s="414"/>
      <c r="CM94" s="414"/>
      <c r="CN94" s="414"/>
      <c r="CO94" s="414"/>
      <c r="CP94" s="414"/>
      <c r="CQ94" s="414"/>
      <c r="CR94" s="415"/>
      <c r="CS94" s="416" t="s">
        <v>278</v>
      </c>
      <c r="CT94" s="414"/>
      <c r="CU94" s="414"/>
      <c r="CV94" s="414"/>
      <c r="CW94" s="414"/>
      <c r="CX94" s="414"/>
      <c r="CY94" s="414"/>
      <c r="CZ94" s="414"/>
      <c r="DA94" s="414"/>
      <c r="DB94" s="414"/>
      <c r="DC94" s="414"/>
      <c r="DD94" s="414"/>
      <c r="DE94" s="415"/>
      <c r="DF94" s="417">
        <f>GQ47+GQ48+GQ50+GQ52+GQ87+GQ88+GQ90+GQ92</f>
        <v>658618</v>
      </c>
      <c r="DG94" s="418"/>
      <c r="DH94" s="418"/>
      <c r="DI94" s="418"/>
      <c r="DJ94" s="418"/>
      <c r="DK94" s="418"/>
      <c r="DL94" s="418"/>
      <c r="DM94" s="418"/>
      <c r="DN94" s="418"/>
      <c r="DO94" s="418"/>
      <c r="DP94" s="418"/>
      <c r="DQ94" s="418"/>
      <c r="DR94" s="419"/>
      <c r="DS94" s="371">
        <v>326900</v>
      </c>
      <c r="DT94" s="422"/>
      <c r="DU94" s="422"/>
      <c r="DV94" s="422"/>
      <c r="DW94" s="422"/>
      <c r="DX94" s="422"/>
      <c r="DY94" s="422"/>
      <c r="DZ94" s="422"/>
      <c r="EA94" s="422"/>
      <c r="EB94" s="422"/>
      <c r="EC94" s="422"/>
      <c r="ED94" s="422"/>
      <c r="EE94" s="423"/>
      <c r="EF94" s="371">
        <v>326900</v>
      </c>
      <c r="EG94" s="422"/>
      <c r="EH94" s="422"/>
      <c r="EI94" s="422"/>
      <c r="EJ94" s="422"/>
      <c r="EK94" s="422"/>
      <c r="EL94" s="422"/>
      <c r="EM94" s="422"/>
      <c r="EN94" s="422"/>
      <c r="EO94" s="422"/>
      <c r="EP94" s="422"/>
      <c r="EQ94" s="422"/>
      <c r="ER94" s="423"/>
      <c r="ES94" s="374"/>
      <c r="ET94" s="372"/>
      <c r="EU94" s="372"/>
      <c r="EV94" s="372"/>
      <c r="EW94" s="372"/>
      <c r="EX94" s="372"/>
      <c r="EY94" s="372"/>
      <c r="EZ94" s="372"/>
      <c r="FA94" s="372"/>
      <c r="FB94" s="372"/>
      <c r="FC94" s="372"/>
      <c r="FD94" s="372"/>
      <c r="FE94" s="424"/>
      <c r="FH94" s="23">
        <v>244</v>
      </c>
      <c r="FI94" s="23">
        <v>22801</v>
      </c>
      <c r="FJ94" s="23"/>
      <c r="FK94" s="23"/>
      <c r="FL94" s="46"/>
      <c r="FM94" s="46"/>
      <c r="FN94" s="46"/>
      <c r="FO94" s="46"/>
      <c r="FP94" s="61"/>
      <c r="FQ94" s="332"/>
      <c r="FR94" s="46"/>
      <c r="FS94" s="46"/>
      <c r="FT94" s="46"/>
      <c r="FU94" s="46"/>
      <c r="FV94" s="46"/>
      <c r="FW94" s="46"/>
      <c r="FX94" s="43"/>
      <c r="FY94" s="43"/>
      <c r="FZ94" s="43"/>
      <c r="GA94" s="43"/>
      <c r="GB94" s="43"/>
      <c r="GC94" s="43"/>
      <c r="GD94" s="43"/>
      <c r="GE94" s="42"/>
      <c r="GF94" s="43"/>
      <c r="GG94" s="43"/>
      <c r="GH94" s="42"/>
      <c r="GI94" s="43"/>
      <c r="GJ94" s="345"/>
      <c r="GK94" s="345"/>
      <c r="GL94" s="75"/>
      <c r="GM94" s="69"/>
      <c r="GN94" s="23"/>
      <c r="GO94" s="23"/>
      <c r="GP94" s="23"/>
      <c r="GQ94" s="323">
        <f t="shared" si="3"/>
        <v>0</v>
      </c>
    </row>
    <row r="95" spans="1:199" ht="11.25" customHeight="1">
      <c r="A95" s="420" t="s">
        <v>299</v>
      </c>
      <c r="B95" s="421"/>
      <c r="C95" s="421"/>
      <c r="D95" s="421"/>
      <c r="E95" s="421"/>
      <c r="F95" s="421"/>
      <c r="G95" s="421"/>
      <c r="H95" s="421"/>
      <c r="I95" s="421"/>
      <c r="J95" s="421"/>
      <c r="K95" s="421"/>
      <c r="L95" s="421"/>
      <c r="M95" s="421"/>
      <c r="N95" s="421"/>
      <c r="O95" s="421"/>
      <c r="P95" s="421"/>
      <c r="Q95" s="421"/>
      <c r="R95" s="421"/>
      <c r="S95" s="421"/>
      <c r="T95" s="421"/>
      <c r="U95" s="421"/>
      <c r="V95" s="421"/>
      <c r="W95" s="421"/>
      <c r="X95" s="421"/>
      <c r="Y95" s="421"/>
      <c r="Z95" s="421"/>
      <c r="AA95" s="421"/>
      <c r="AB95" s="421"/>
      <c r="AC95" s="421"/>
      <c r="AD95" s="421"/>
      <c r="AE95" s="421"/>
      <c r="AF95" s="421"/>
      <c r="AG95" s="421"/>
      <c r="AH95" s="421"/>
      <c r="AI95" s="421"/>
      <c r="AJ95" s="421"/>
      <c r="AK95" s="421"/>
      <c r="AL95" s="421"/>
      <c r="AM95" s="421"/>
      <c r="AN95" s="421"/>
      <c r="AO95" s="421"/>
      <c r="AP95" s="421"/>
      <c r="AQ95" s="421"/>
      <c r="AR95" s="421"/>
      <c r="AS95" s="421"/>
      <c r="AT95" s="421"/>
      <c r="AU95" s="421"/>
      <c r="AV95" s="421"/>
      <c r="AW95" s="421"/>
      <c r="AX95" s="421"/>
      <c r="AY95" s="421"/>
      <c r="AZ95" s="421"/>
      <c r="BA95" s="421"/>
      <c r="BB95" s="421"/>
      <c r="BC95" s="421"/>
      <c r="BD95" s="421"/>
      <c r="BE95" s="421"/>
      <c r="BF95" s="421"/>
      <c r="BG95" s="421"/>
      <c r="BH95" s="421"/>
      <c r="BI95" s="421"/>
      <c r="BJ95" s="421"/>
      <c r="BK95" s="421"/>
      <c r="BL95" s="421"/>
      <c r="BM95" s="421"/>
      <c r="BN95" s="421"/>
      <c r="BO95" s="421"/>
      <c r="BP95" s="421"/>
      <c r="BQ95" s="421"/>
      <c r="BR95" s="421"/>
      <c r="BS95" s="421"/>
      <c r="BT95" s="421"/>
      <c r="BU95" s="421"/>
      <c r="BV95" s="421"/>
      <c r="BW95" s="421"/>
      <c r="BX95" s="413" t="s">
        <v>296</v>
      </c>
      <c r="BY95" s="414"/>
      <c r="BZ95" s="414"/>
      <c r="CA95" s="414"/>
      <c r="CB95" s="414"/>
      <c r="CC95" s="414"/>
      <c r="CD95" s="414"/>
      <c r="CE95" s="415"/>
      <c r="CF95" s="416" t="s">
        <v>141</v>
      </c>
      <c r="CG95" s="414"/>
      <c r="CH95" s="414"/>
      <c r="CI95" s="414"/>
      <c r="CJ95" s="414"/>
      <c r="CK95" s="414"/>
      <c r="CL95" s="414"/>
      <c r="CM95" s="414"/>
      <c r="CN95" s="414"/>
      <c r="CO95" s="414"/>
      <c r="CP95" s="414"/>
      <c r="CQ95" s="414"/>
      <c r="CR95" s="415"/>
      <c r="CS95" s="416" t="s">
        <v>300</v>
      </c>
      <c r="CT95" s="414"/>
      <c r="CU95" s="414"/>
      <c r="CV95" s="414"/>
      <c r="CW95" s="414"/>
      <c r="CX95" s="414"/>
      <c r="CY95" s="414"/>
      <c r="CZ95" s="414"/>
      <c r="DA95" s="414"/>
      <c r="DB95" s="414"/>
      <c r="DC95" s="414"/>
      <c r="DD95" s="414"/>
      <c r="DE95" s="415"/>
      <c r="DF95" s="417">
        <f>GQ53+GQ93</f>
        <v>0</v>
      </c>
      <c r="DG95" s="418"/>
      <c r="DH95" s="418"/>
      <c r="DI95" s="418"/>
      <c r="DJ95" s="418"/>
      <c r="DK95" s="418"/>
      <c r="DL95" s="418"/>
      <c r="DM95" s="418"/>
      <c r="DN95" s="418"/>
      <c r="DO95" s="418"/>
      <c r="DP95" s="418"/>
      <c r="DQ95" s="418"/>
      <c r="DR95" s="419"/>
      <c r="DS95" s="371"/>
      <c r="DT95" s="422"/>
      <c r="DU95" s="422"/>
      <c r="DV95" s="422"/>
      <c r="DW95" s="422"/>
      <c r="DX95" s="422"/>
      <c r="DY95" s="422"/>
      <c r="DZ95" s="422"/>
      <c r="EA95" s="422"/>
      <c r="EB95" s="422"/>
      <c r="EC95" s="422"/>
      <c r="ED95" s="422"/>
      <c r="EE95" s="423"/>
      <c r="EF95" s="371"/>
      <c r="EG95" s="422"/>
      <c r="EH95" s="422"/>
      <c r="EI95" s="422"/>
      <c r="EJ95" s="422"/>
      <c r="EK95" s="422"/>
      <c r="EL95" s="422"/>
      <c r="EM95" s="422"/>
      <c r="EN95" s="422"/>
      <c r="EO95" s="422"/>
      <c r="EP95" s="422"/>
      <c r="EQ95" s="422"/>
      <c r="ER95" s="423"/>
      <c r="ES95" s="374"/>
      <c r="ET95" s="372"/>
      <c r="EU95" s="372"/>
      <c r="EV95" s="372"/>
      <c r="EW95" s="372"/>
      <c r="EX95" s="372"/>
      <c r="EY95" s="372"/>
      <c r="EZ95" s="372"/>
      <c r="FA95" s="372"/>
      <c r="FB95" s="372"/>
      <c r="FC95" s="372"/>
      <c r="FD95" s="372"/>
      <c r="FE95" s="424"/>
      <c r="FH95" s="23">
        <v>111</v>
      </c>
      <c r="FI95" s="23">
        <v>26601</v>
      </c>
      <c r="FJ95" s="23"/>
      <c r="FK95" s="23"/>
      <c r="FL95" s="46"/>
      <c r="FM95" s="47">
        <v>90000</v>
      </c>
      <c r="FN95" s="47">
        <v>10000</v>
      </c>
      <c r="FO95" s="46"/>
      <c r="FP95" s="61"/>
      <c r="FQ95" s="332"/>
      <c r="FR95" s="46"/>
      <c r="FS95" s="46"/>
      <c r="FT95" s="46"/>
      <c r="FU95" s="46"/>
      <c r="FV95" s="46"/>
      <c r="FW95" s="46"/>
      <c r="FX95" s="43"/>
      <c r="FY95" s="43"/>
      <c r="FZ95" s="43"/>
      <c r="GA95" s="43"/>
      <c r="GB95" s="43"/>
      <c r="GC95" s="43"/>
      <c r="GD95" s="43"/>
      <c r="GE95" s="42"/>
      <c r="GF95" s="43"/>
      <c r="GG95" s="43"/>
      <c r="GH95" s="42"/>
      <c r="GI95" s="43"/>
      <c r="GJ95" s="345"/>
      <c r="GK95" s="345"/>
      <c r="GL95" s="75"/>
      <c r="GM95" s="69"/>
      <c r="GN95" s="23"/>
      <c r="GO95" s="23"/>
      <c r="GP95" s="23"/>
      <c r="GQ95" s="323">
        <f t="shared" si="3"/>
        <v>100000</v>
      </c>
    </row>
    <row r="96" spans="1:199" ht="11.25" customHeight="1">
      <c r="A96" s="420" t="s">
        <v>305</v>
      </c>
      <c r="B96" s="421"/>
      <c r="C96" s="421"/>
      <c r="D96" s="421"/>
      <c r="E96" s="421"/>
      <c r="F96" s="421"/>
      <c r="G96" s="421"/>
      <c r="H96" s="421"/>
      <c r="I96" s="421"/>
      <c r="J96" s="421"/>
      <c r="K96" s="421"/>
      <c r="L96" s="421"/>
      <c r="M96" s="421"/>
      <c r="N96" s="421"/>
      <c r="O96" s="421"/>
      <c r="P96" s="421"/>
      <c r="Q96" s="421"/>
      <c r="R96" s="421"/>
      <c r="S96" s="421"/>
      <c r="T96" s="421"/>
      <c r="U96" s="421"/>
      <c r="V96" s="421"/>
      <c r="W96" s="421"/>
      <c r="X96" s="421"/>
      <c r="Y96" s="421"/>
      <c r="Z96" s="421"/>
      <c r="AA96" s="421"/>
      <c r="AB96" s="421"/>
      <c r="AC96" s="421"/>
      <c r="AD96" s="421"/>
      <c r="AE96" s="421"/>
      <c r="AF96" s="421"/>
      <c r="AG96" s="421"/>
      <c r="AH96" s="421"/>
      <c r="AI96" s="421"/>
      <c r="AJ96" s="421"/>
      <c r="AK96" s="421"/>
      <c r="AL96" s="421"/>
      <c r="AM96" s="421"/>
      <c r="AN96" s="421"/>
      <c r="AO96" s="421"/>
      <c r="AP96" s="421"/>
      <c r="AQ96" s="421"/>
      <c r="AR96" s="421"/>
      <c r="AS96" s="421"/>
      <c r="AT96" s="421"/>
      <c r="AU96" s="421"/>
      <c r="AV96" s="421"/>
      <c r="AW96" s="421"/>
      <c r="AX96" s="421"/>
      <c r="AY96" s="421"/>
      <c r="AZ96" s="421"/>
      <c r="BA96" s="421"/>
      <c r="BB96" s="421"/>
      <c r="BC96" s="421"/>
      <c r="BD96" s="421"/>
      <c r="BE96" s="421"/>
      <c r="BF96" s="421"/>
      <c r="BG96" s="421"/>
      <c r="BH96" s="421"/>
      <c r="BI96" s="421"/>
      <c r="BJ96" s="421"/>
      <c r="BK96" s="421"/>
      <c r="BL96" s="421"/>
      <c r="BM96" s="421"/>
      <c r="BN96" s="421"/>
      <c r="BO96" s="421"/>
      <c r="BP96" s="421"/>
      <c r="BQ96" s="421"/>
      <c r="BR96" s="421"/>
      <c r="BS96" s="421"/>
      <c r="BT96" s="421"/>
      <c r="BU96" s="421"/>
      <c r="BV96" s="421"/>
      <c r="BW96" s="421"/>
      <c r="BX96" s="413" t="s">
        <v>297</v>
      </c>
      <c r="BY96" s="414"/>
      <c r="BZ96" s="414"/>
      <c r="CA96" s="414"/>
      <c r="CB96" s="414"/>
      <c r="CC96" s="414"/>
      <c r="CD96" s="414"/>
      <c r="CE96" s="415"/>
      <c r="CF96" s="416" t="s">
        <v>141</v>
      </c>
      <c r="CG96" s="414"/>
      <c r="CH96" s="414"/>
      <c r="CI96" s="414"/>
      <c r="CJ96" s="414"/>
      <c r="CK96" s="414"/>
      <c r="CL96" s="414"/>
      <c r="CM96" s="414"/>
      <c r="CN96" s="414"/>
      <c r="CO96" s="414"/>
      <c r="CP96" s="414"/>
      <c r="CQ96" s="414"/>
      <c r="CR96" s="415"/>
      <c r="CS96" s="416" t="s">
        <v>306</v>
      </c>
      <c r="CT96" s="414"/>
      <c r="CU96" s="414"/>
      <c r="CV96" s="414"/>
      <c r="CW96" s="414"/>
      <c r="CX96" s="414"/>
      <c r="CY96" s="414"/>
      <c r="CZ96" s="414"/>
      <c r="DA96" s="414"/>
      <c r="DB96" s="414"/>
      <c r="DC96" s="414"/>
      <c r="DD96" s="414"/>
      <c r="DE96" s="415"/>
      <c r="DF96" s="417">
        <f>GQ54+GQ94</f>
        <v>122097.67</v>
      </c>
      <c r="DG96" s="418"/>
      <c r="DH96" s="418"/>
      <c r="DI96" s="418"/>
      <c r="DJ96" s="418"/>
      <c r="DK96" s="418"/>
      <c r="DL96" s="418"/>
      <c r="DM96" s="418"/>
      <c r="DN96" s="418"/>
      <c r="DO96" s="418"/>
      <c r="DP96" s="418"/>
      <c r="DQ96" s="418"/>
      <c r="DR96" s="419"/>
      <c r="DS96" s="371"/>
      <c r="DT96" s="422"/>
      <c r="DU96" s="422"/>
      <c r="DV96" s="422"/>
      <c r="DW96" s="422"/>
      <c r="DX96" s="422"/>
      <c r="DY96" s="422"/>
      <c r="DZ96" s="422"/>
      <c r="EA96" s="422"/>
      <c r="EB96" s="422"/>
      <c r="EC96" s="422"/>
      <c r="ED96" s="422"/>
      <c r="EE96" s="423"/>
      <c r="EF96" s="371"/>
      <c r="EG96" s="422"/>
      <c r="EH96" s="422"/>
      <c r="EI96" s="422"/>
      <c r="EJ96" s="422"/>
      <c r="EK96" s="422"/>
      <c r="EL96" s="422"/>
      <c r="EM96" s="422"/>
      <c r="EN96" s="422"/>
      <c r="EO96" s="422"/>
      <c r="EP96" s="422"/>
      <c r="EQ96" s="422"/>
      <c r="ER96" s="423"/>
      <c r="ES96" s="374"/>
      <c r="ET96" s="372"/>
      <c r="EU96" s="372"/>
      <c r="EV96" s="372"/>
      <c r="EW96" s="372"/>
      <c r="EX96" s="372"/>
      <c r="EY96" s="372"/>
      <c r="EZ96" s="372"/>
      <c r="FA96" s="372"/>
      <c r="FB96" s="372"/>
      <c r="FC96" s="372"/>
      <c r="FD96" s="372"/>
      <c r="FE96" s="424"/>
      <c r="FH96" s="23">
        <v>851</v>
      </c>
      <c r="FI96" s="23">
        <v>29101</v>
      </c>
      <c r="FJ96" s="23"/>
      <c r="FK96" s="23"/>
      <c r="FL96" s="46"/>
      <c r="FM96" s="46"/>
      <c r="FN96" s="302">
        <v>330915</v>
      </c>
      <c r="FO96" s="46"/>
      <c r="FP96" s="61"/>
      <c r="FQ96" s="332"/>
      <c r="FR96" s="46"/>
      <c r="FS96" s="46"/>
      <c r="FT96" s="46"/>
      <c r="FU96" s="46"/>
      <c r="FV96" s="46"/>
      <c r="FW96" s="46"/>
      <c r="FX96" s="43"/>
      <c r="FY96" s="43"/>
      <c r="FZ96" s="43"/>
      <c r="GA96" s="43"/>
      <c r="GB96" s="43"/>
      <c r="GC96" s="43"/>
      <c r="GD96" s="43"/>
      <c r="GE96" s="42"/>
      <c r="GF96" s="43"/>
      <c r="GG96" s="43"/>
      <c r="GH96" s="42"/>
      <c r="GI96" s="43"/>
      <c r="GJ96" s="345"/>
      <c r="GK96" s="345"/>
      <c r="GL96" s="75"/>
      <c r="GM96" s="67"/>
      <c r="GN96" s="23"/>
      <c r="GO96" s="23"/>
      <c r="GP96" s="23"/>
      <c r="GQ96" s="323">
        <f t="shared" si="3"/>
        <v>330915</v>
      </c>
    </row>
    <row r="97" spans="1:199" ht="11.25" customHeight="1">
      <c r="A97" s="420" t="s">
        <v>307</v>
      </c>
      <c r="B97" s="421"/>
      <c r="C97" s="421"/>
      <c r="D97" s="421"/>
      <c r="E97" s="421"/>
      <c r="F97" s="421"/>
      <c r="G97" s="421"/>
      <c r="H97" s="421"/>
      <c r="I97" s="421"/>
      <c r="J97" s="421"/>
      <c r="K97" s="421"/>
      <c r="L97" s="421"/>
      <c r="M97" s="421"/>
      <c r="N97" s="421"/>
      <c r="O97" s="421"/>
      <c r="P97" s="421"/>
      <c r="Q97" s="421"/>
      <c r="R97" s="421"/>
      <c r="S97" s="421"/>
      <c r="T97" s="421"/>
      <c r="U97" s="421"/>
      <c r="V97" s="421"/>
      <c r="W97" s="421"/>
      <c r="X97" s="421"/>
      <c r="Y97" s="421"/>
      <c r="Z97" s="421"/>
      <c r="AA97" s="421"/>
      <c r="AB97" s="421"/>
      <c r="AC97" s="421"/>
      <c r="AD97" s="421"/>
      <c r="AE97" s="421"/>
      <c r="AF97" s="421"/>
      <c r="AG97" s="421"/>
      <c r="AH97" s="421"/>
      <c r="AI97" s="421"/>
      <c r="AJ97" s="421"/>
      <c r="AK97" s="421"/>
      <c r="AL97" s="421"/>
      <c r="AM97" s="421"/>
      <c r="AN97" s="421"/>
      <c r="AO97" s="421"/>
      <c r="AP97" s="421"/>
      <c r="AQ97" s="421"/>
      <c r="AR97" s="421"/>
      <c r="AS97" s="421"/>
      <c r="AT97" s="421"/>
      <c r="AU97" s="421"/>
      <c r="AV97" s="421"/>
      <c r="AW97" s="421"/>
      <c r="AX97" s="421"/>
      <c r="AY97" s="421"/>
      <c r="AZ97" s="421"/>
      <c r="BA97" s="421"/>
      <c r="BB97" s="421"/>
      <c r="BC97" s="421"/>
      <c r="BD97" s="421"/>
      <c r="BE97" s="421"/>
      <c r="BF97" s="421"/>
      <c r="BG97" s="421"/>
      <c r="BH97" s="421"/>
      <c r="BI97" s="421"/>
      <c r="BJ97" s="421"/>
      <c r="BK97" s="421"/>
      <c r="BL97" s="421"/>
      <c r="BM97" s="421"/>
      <c r="BN97" s="421"/>
      <c r="BO97" s="421"/>
      <c r="BP97" s="421"/>
      <c r="BQ97" s="421"/>
      <c r="BR97" s="421"/>
      <c r="BS97" s="421"/>
      <c r="BT97" s="421"/>
      <c r="BU97" s="421"/>
      <c r="BV97" s="421"/>
      <c r="BW97" s="421"/>
      <c r="BX97" s="413" t="s">
        <v>369</v>
      </c>
      <c r="BY97" s="414"/>
      <c r="BZ97" s="414"/>
      <c r="CA97" s="414"/>
      <c r="CB97" s="414"/>
      <c r="CC97" s="414"/>
      <c r="CD97" s="414"/>
      <c r="CE97" s="415"/>
      <c r="CF97" s="416" t="s">
        <v>141</v>
      </c>
      <c r="CG97" s="414"/>
      <c r="CH97" s="414"/>
      <c r="CI97" s="414"/>
      <c r="CJ97" s="414"/>
      <c r="CK97" s="414"/>
      <c r="CL97" s="414"/>
      <c r="CM97" s="414"/>
      <c r="CN97" s="414"/>
      <c r="CO97" s="414"/>
      <c r="CP97" s="414"/>
      <c r="CQ97" s="414"/>
      <c r="CR97" s="415"/>
      <c r="CS97" s="416" t="s">
        <v>309</v>
      </c>
      <c r="CT97" s="414"/>
      <c r="CU97" s="414"/>
      <c r="CV97" s="414"/>
      <c r="CW97" s="414"/>
      <c r="CX97" s="414"/>
      <c r="CY97" s="414"/>
      <c r="CZ97" s="414"/>
      <c r="DA97" s="414"/>
      <c r="DB97" s="414"/>
      <c r="DC97" s="414"/>
      <c r="DD97" s="414"/>
      <c r="DE97" s="415"/>
      <c r="DF97" s="417">
        <f>GQ57+GQ58+GQ59+GQ60+GQ97+GQ98+GQ99+GQ100</f>
        <v>342790.72</v>
      </c>
      <c r="DG97" s="418"/>
      <c r="DH97" s="418"/>
      <c r="DI97" s="418"/>
      <c r="DJ97" s="418"/>
      <c r="DK97" s="418"/>
      <c r="DL97" s="418"/>
      <c r="DM97" s="418"/>
      <c r="DN97" s="418"/>
      <c r="DO97" s="418"/>
      <c r="DP97" s="418"/>
      <c r="DQ97" s="418"/>
      <c r="DR97" s="419"/>
      <c r="DS97" s="371">
        <v>41550</v>
      </c>
      <c r="DT97" s="422"/>
      <c r="DU97" s="422"/>
      <c r="DV97" s="422"/>
      <c r="DW97" s="422"/>
      <c r="DX97" s="422"/>
      <c r="DY97" s="422"/>
      <c r="DZ97" s="422"/>
      <c r="EA97" s="422"/>
      <c r="EB97" s="422"/>
      <c r="EC97" s="422"/>
      <c r="ED97" s="422"/>
      <c r="EE97" s="423"/>
      <c r="EF97" s="371">
        <v>41550</v>
      </c>
      <c r="EG97" s="422"/>
      <c r="EH97" s="422"/>
      <c r="EI97" s="422"/>
      <c r="EJ97" s="422"/>
      <c r="EK97" s="422"/>
      <c r="EL97" s="422"/>
      <c r="EM97" s="422"/>
      <c r="EN97" s="422"/>
      <c r="EO97" s="422"/>
      <c r="EP97" s="422"/>
      <c r="EQ97" s="422"/>
      <c r="ER97" s="423"/>
      <c r="ES97" s="374"/>
      <c r="ET97" s="372"/>
      <c r="EU97" s="372"/>
      <c r="EV97" s="372"/>
      <c r="EW97" s="372"/>
      <c r="EX97" s="372"/>
      <c r="EY97" s="372"/>
      <c r="EZ97" s="372"/>
      <c r="FA97" s="372"/>
      <c r="FB97" s="372"/>
      <c r="FC97" s="372"/>
      <c r="FD97" s="372"/>
      <c r="FE97" s="424"/>
      <c r="FH97" s="23">
        <v>244</v>
      </c>
      <c r="FI97" s="23">
        <v>31003</v>
      </c>
      <c r="FJ97" s="23"/>
      <c r="FK97" s="23"/>
      <c r="FL97" s="46"/>
      <c r="FM97" s="47">
        <v>40174.52</v>
      </c>
      <c r="FN97" s="46"/>
      <c r="FO97" s="46"/>
      <c r="FP97" s="61"/>
      <c r="FQ97" s="332"/>
      <c r="FR97" s="46"/>
      <c r="FS97" s="46"/>
      <c r="FT97" s="46"/>
      <c r="FU97" s="46"/>
      <c r="FV97" s="46"/>
      <c r="FW97" s="46"/>
      <c r="FX97" s="43"/>
      <c r="FY97" s="43"/>
      <c r="FZ97" s="43"/>
      <c r="GA97" s="43"/>
      <c r="GB97" s="43"/>
      <c r="GC97" s="43"/>
      <c r="GD97" s="43"/>
      <c r="GE97" s="42"/>
      <c r="GF97" s="43"/>
      <c r="GG97" s="43"/>
      <c r="GH97" s="42"/>
      <c r="GI97" s="43"/>
      <c r="GJ97" s="345"/>
      <c r="GK97" s="345"/>
      <c r="GL97" s="75"/>
      <c r="GM97" s="69"/>
      <c r="GN97" s="23"/>
      <c r="GO97" s="23"/>
      <c r="GP97" s="23"/>
      <c r="GQ97" s="323">
        <f t="shared" si="3"/>
        <v>40174.52</v>
      </c>
    </row>
    <row r="98" spans="1:199" ht="11.25" customHeight="1">
      <c r="A98" s="420" t="s">
        <v>308</v>
      </c>
      <c r="B98" s="421"/>
      <c r="C98" s="421"/>
      <c r="D98" s="421"/>
      <c r="E98" s="421"/>
      <c r="F98" s="421"/>
      <c r="G98" s="421"/>
      <c r="H98" s="421"/>
      <c r="I98" s="421"/>
      <c r="J98" s="421"/>
      <c r="K98" s="421"/>
      <c r="L98" s="421"/>
      <c r="M98" s="421"/>
      <c r="N98" s="421"/>
      <c r="O98" s="421"/>
      <c r="P98" s="421"/>
      <c r="Q98" s="421"/>
      <c r="R98" s="421"/>
      <c r="S98" s="421"/>
      <c r="T98" s="421"/>
      <c r="U98" s="421"/>
      <c r="V98" s="421"/>
      <c r="W98" s="421"/>
      <c r="X98" s="421"/>
      <c r="Y98" s="421"/>
      <c r="Z98" s="421"/>
      <c r="AA98" s="421"/>
      <c r="AB98" s="421"/>
      <c r="AC98" s="421"/>
      <c r="AD98" s="421"/>
      <c r="AE98" s="421"/>
      <c r="AF98" s="421"/>
      <c r="AG98" s="421"/>
      <c r="AH98" s="421"/>
      <c r="AI98" s="421"/>
      <c r="AJ98" s="421"/>
      <c r="AK98" s="421"/>
      <c r="AL98" s="421"/>
      <c r="AM98" s="421"/>
      <c r="AN98" s="421"/>
      <c r="AO98" s="421"/>
      <c r="AP98" s="421"/>
      <c r="AQ98" s="421"/>
      <c r="AR98" s="421"/>
      <c r="AS98" s="421"/>
      <c r="AT98" s="421"/>
      <c r="AU98" s="421"/>
      <c r="AV98" s="421"/>
      <c r="AW98" s="421"/>
      <c r="AX98" s="421"/>
      <c r="AY98" s="421"/>
      <c r="AZ98" s="421"/>
      <c r="BA98" s="421"/>
      <c r="BB98" s="421"/>
      <c r="BC98" s="421"/>
      <c r="BD98" s="421"/>
      <c r="BE98" s="421"/>
      <c r="BF98" s="421"/>
      <c r="BG98" s="421"/>
      <c r="BH98" s="421"/>
      <c r="BI98" s="421"/>
      <c r="BJ98" s="421"/>
      <c r="BK98" s="421"/>
      <c r="BL98" s="421"/>
      <c r="BM98" s="421"/>
      <c r="BN98" s="421"/>
      <c r="BO98" s="421"/>
      <c r="BP98" s="421"/>
      <c r="BQ98" s="421"/>
      <c r="BR98" s="421"/>
      <c r="BS98" s="421"/>
      <c r="BT98" s="421"/>
      <c r="BU98" s="421"/>
      <c r="BV98" s="421"/>
      <c r="BW98" s="421"/>
      <c r="BX98" s="413" t="s">
        <v>369</v>
      </c>
      <c r="BY98" s="414"/>
      <c r="BZ98" s="414"/>
      <c r="CA98" s="414"/>
      <c r="CB98" s="414"/>
      <c r="CC98" s="414"/>
      <c r="CD98" s="414"/>
      <c r="CE98" s="415"/>
      <c r="CF98" s="416" t="s">
        <v>141</v>
      </c>
      <c r="CG98" s="414"/>
      <c r="CH98" s="414"/>
      <c r="CI98" s="414"/>
      <c r="CJ98" s="414"/>
      <c r="CK98" s="414"/>
      <c r="CL98" s="414"/>
      <c r="CM98" s="414"/>
      <c r="CN98" s="414"/>
      <c r="CO98" s="414"/>
      <c r="CP98" s="414"/>
      <c r="CQ98" s="414"/>
      <c r="CR98" s="415"/>
      <c r="CS98" s="416" t="s">
        <v>110</v>
      </c>
      <c r="CT98" s="414"/>
      <c r="CU98" s="414"/>
      <c r="CV98" s="414"/>
      <c r="CW98" s="414"/>
      <c r="CX98" s="414"/>
      <c r="CY98" s="414"/>
      <c r="CZ98" s="414"/>
      <c r="DA98" s="414"/>
      <c r="DB98" s="414"/>
      <c r="DC98" s="414"/>
      <c r="DD98" s="414"/>
      <c r="DE98" s="415"/>
      <c r="DF98" s="417">
        <f>GQ61+GQ62+GQ63+GQ64+GQ65+GQ66+GQ67+GQ70+GQ71+GQ101+GQ102+GQ103+GQ104+GQ105+GQ106+GQ107+GQ110+GQ111+GQ112+GQ113</f>
        <v>1401478.8199999998</v>
      </c>
      <c r="DG98" s="418"/>
      <c r="DH98" s="418"/>
      <c r="DI98" s="418"/>
      <c r="DJ98" s="418"/>
      <c r="DK98" s="418"/>
      <c r="DL98" s="418"/>
      <c r="DM98" s="418"/>
      <c r="DN98" s="418"/>
      <c r="DO98" s="418"/>
      <c r="DP98" s="418"/>
      <c r="DQ98" s="418"/>
      <c r="DR98" s="419"/>
      <c r="DS98" s="371">
        <f>154350+454400+GO102+GO106</f>
        <v>984750</v>
      </c>
      <c r="DT98" s="422"/>
      <c r="DU98" s="422"/>
      <c r="DV98" s="422"/>
      <c r="DW98" s="422"/>
      <c r="DX98" s="422"/>
      <c r="DY98" s="422"/>
      <c r="DZ98" s="422"/>
      <c r="EA98" s="422"/>
      <c r="EB98" s="422"/>
      <c r="EC98" s="422"/>
      <c r="ED98" s="422"/>
      <c r="EE98" s="423"/>
      <c r="EF98" s="371">
        <f>154350+454400+GO102+GO106</f>
        <v>984750</v>
      </c>
      <c r="EG98" s="422"/>
      <c r="EH98" s="422"/>
      <c r="EI98" s="422"/>
      <c r="EJ98" s="422"/>
      <c r="EK98" s="422"/>
      <c r="EL98" s="422"/>
      <c r="EM98" s="422"/>
      <c r="EN98" s="422"/>
      <c r="EO98" s="422"/>
      <c r="EP98" s="422"/>
      <c r="EQ98" s="422"/>
      <c r="ER98" s="423"/>
      <c r="ES98" s="374"/>
      <c r="ET98" s="372"/>
      <c r="EU98" s="372"/>
      <c r="EV98" s="372"/>
      <c r="EW98" s="372"/>
      <c r="EX98" s="372"/>
      <c r="EY98" s="372"/>
      <c r="EZ98" s="372"/>
      <c r="FA98" s="372"/>
      <c r="FB98" s="372"/>
      <c r="FC98" s="372"/>
      <c r="FD98" s="372"/>
      <c r="FE98" s="424"/>
      <c r="FH98" s="23">
        <v>244</v>
      </c>
      <c r="FI98" s="23">
        <v>31004</v>
      </c>
      <c r="FJ98" s="23"/>
      <c r="FK98" s="23"/>
      <c r="FL98" s="46"/>
      <c r="FM98" s="46"/>
      <c r="FN98" s="46"/>
      <c r="FO98" s="46"/>
      <c r="FP98" s="61"/>
      <c r="FQ98" s="332"/>
      <c r="FR98" s="46"/>
      <c r="FS98" s="46"/>
      <c r="FT98" s="46"/>
      <c r="FU98" s="46"/>
      <c r="FV98" s="46"/>
      <c r="FW98" s="46"/>
      <c r="FX98" s="43"/>
      <c r="FY98" s="43"/>
      <c r="FZ98" s="43"/>
      <c r="GA98" s="43"/>
      <c r="GB98" s="43"/>
      <c r="GC98" s="43"/>
      <c r="GD98" s="43"/>
      <c r="GE98" s="42"/>
      <c r="GF98" s="43"/>
      <c r="GG98" s="43"/>
      <c r="GH98" s="42"/>
      <c r="GI98" s="43"/>
      <c r="GJ98" s="345"/>
      <c r="GK98" s="345"/>
      <c r="GL98" s="75"/>
      <c r="GM98" s="69"/>
      <c r="GN98" s="23"/>
      <c r="GO98" s="23"/>
      <c r="GP98" s="23"/>
      <c r="GQ98" s="323">
        <f t="shared" si="3"/>
        <v>0</v>
      </c>
    </row>
    <row r="99" spans="1:199" ht="11.25" customHeight="1">
      <c r="A99" s="420" t="s">
        <v>143</v>
      </c>
      <c r="B99" s="421"/>
      <c r="C99" s="421"/>
      <c r="D99" s="421"/>
      <c r="E99" s="421"/>
      <c r="F99" s="421"/>
      <c r="G99" s="421"/>
      <c r="H99" s="421"/>
      <c r="I99" s="421"/>
      <c r="J99" s="421"/>
      <c r="K99" s="421"/>
      <c r="L99" s="421"/>
      <c r="M99" s="421"/>
      <c r="N99" s="421"/>
      <c r="O99" s="421"/>
      <c r="P99" s="421"/>
      <c r="Q99" s="421"/>
      <c r="R99" s="421"/>
      <c r="S99" s="421"/>
      <c r="T99" s="421"/>
      <c r="U99" s="421"/>
      <c r="V99" s="421"/>
      <c r="W99" s="421"/>
      <c r="X99" s="421"/>
      <c r="Y99" s="421"/>
      <c r="Z99" s="421"/>
      <c r="AA99" s="421"/>
      <c r="AB99" s="421"/>
      <c r="AC99" s="421"/>
      <c r="AD99" s="421"/>
      <c r="AE99" s="421"/>
      <c r="AF99" s="421"/>
      <c r="AG99" s="421"/>
      <c r="AH99" s="421"/>
      <c r="AI99" s="421"/>
      <c r="AJ99" s="421"/>
      <c r="AK99" s="421"/>
      <c r="AL99" s="421"/>
      <c r="AM99" s="421"/>
      <c r="AN99" s="421"/>
      <c r="AO99" s="421"/>
      <c r="AP99" s="421"/>
      <c r="AQ99" s="421"/>
      <c r="AR99" s="421"/>
      <c r="AS99" s="421"/>
      <c r="AT99" s="421"/>
      <c r="AU99" s="421"/>
      <c r="AV99" s="421"/>
      <c r="AW99" s="421"/>
      <c r="AX99" s="421"/>
      <c r="AY99" s="421"/>
      <c r="AZ99" s="421"/>
      <c r="BA99" s="421"/>
      <c r="BB99" s="421"/>
      <c r="BC99" s="421"/>
      <c r="BD99" s="421"/>
      <c r="BE99" s="421"/>
      <c r="BF99" s="421"/>
      <c r="BG99" s="421"/>
      <c r="BH99" s="421"/>
      <c r="BI99" s="421"/>
      <c r="BJ99" s="421"/>
      <c r="BK99" s="421"/>
      <c r="BL99" s="421"/>
      <c r="BM99" s="421"/>
      <c r="BN99" s="421"/>
      <c r="BO99" s="421"/>
      <c r="BP99" s="421"/>
      <c r="BQ99" s="421"/>
      <c r="BR99" s="421"/>
      <c r="BS99" s="421"/>
      <c r="BT99" s="421"/>
      <c r="BU99" s="421"/>
      <c r="BV99" s="421"/>
      <c r="BW99" s="421"/>
      <c r="BX99" s="387" t="s">
        <v>144</v>
      </c>
      <c r="BY99" s="388"/>
      <c r="BZ99" s="388"/>
      <c r="CA99" s="388"/>
      <c r="CB99" s="388"/>
      <c r="CC99" s="388"/>
      <c r="CD99" s="388"/>
      <c r="CE99" s="389"/>
      <c r="CF99" s="390" t="s">
        <v>145</v>
      </c>
      <c r="CG99" s="388"/>
      <c r="CH99" s="388"/>
      <c r="CI99" s="388"/>
      <c r="CJ99" s="388"/>
      <c r="CK99" s="388"/>
      <c r="CL99" s="388"/>
      <c r="CM99" s="388"/>
      <c r="CN99" s="388"/>
      <c r="CO99" s="388"/>
      <c r="CP99" s="388"/>
      <c r="CQ99" s="388"/>
      <c r="CR99" s="389"/>
      <c r="CS99" s="390"/>
      <c r="CT99" s="388"/>
      <c r="CU99" s="388"/>
      <c r="CV99" s="388"/>
      <c r="CW99" s="388"/>
      <c r="CX99" s="388"/>
      <c r="CY99" s="388"/>
      <c r="CZ99" s="388"/>
      <c r="DA99" s="388"/>
      <c r="DB99" s="388"/>
      <c r="DC99" s="388"/>
      <c r="DD99" s="388"/>
      <c r="DE99" s="389"/>
      <c r="DF99" s="380"/>
      <c r="DG99" s="381"/>
      <c r="DH99" s="381"/>
      <c r="DI99" s="381"/>
      <c r="DJ99" s="381"/>
      <c r="DK99" s="381"/>
      <c r="DL99" s="381"/>
      <c r="DM99" s="381"/>
      <c r="DN99" s="381"/>
      <c r="DO99" s="381"/>
      <c r="DP99" s="381"/>
      <c r="DQ99" s="381"/>
      <c r="DR99" s="382"/>
      <c r="DS99" s="375"/>
      <c r="DT99" s="376"/>
      <c r="DU99" s="376"/>
      <c r="DV99" s="376"/>
      <c r="DW99" s="376"/>
      <c r="DX99" s="376"/>
      <c r="DY99" s="376"/>
      <c r="DZ99" s="376"/>
      <c r="EA99" s="376"/>
      <c r="EB99" s="376"/>
      <c r="EC99" s="376"/>
      <c r="ED99" s="376"/>
      <c r="EE99" s="405"/>
      <c r="EF99" s="375"/>
      <c r="EG99" s="376"/>
      <c r="EH99" s="376"/>
      <c r="EI99" s="376"/>
      <c r="EJ99" s="376"/>
      <c r="EK99" s="376"/>
      <c r="EL99" s="376"/>
      <c r="EM99" s="376"/>
      <c r="EN99" s="376"/>
      <c r="EO99" s="376"/>
      <c r="EP99" s="376"/>
      <c r="EQ99" s="376"/>
      <c r="ER99" s="405"/>
      <c r="ES99" s="375"/>
      <c r="ET99" s="376"/>
      <c r="EU99" s="376"/>
      <c r="EV99" s="376"/>
      <c r="EW99" s="376"/>
      <c r="EX99" s="376"/>
      <c r="EY99" s="376"/>
      <c r="EZ99" s="376"/>
      <c r="FA99" s="376"/>
      <c r="FB99" s="376"/>
      <c r="FC99" s="376"/>
      <c r="FD99" s="376"/>
      <c r="FE99" s="383"/>
      <c r="FH99" s="23">
        <v>244</v>
      </c>
      <c r="FI99" s="23">
        <v>31005</v>
      </c>
      <c r="FJ99" s="23"/>
      <c r="FK99" s="23"/>
      <c r="FL99" s="46"/>
      <c r="FM99" s="46"/>
      <c r="FN99" s="46"/>
      <c r="FO99" s="46"/>
      <c r="FP99" s="61"/>
      <c r="FQ99" s="332"/>
      <c r="FR99" s="46"/>
      <c r="FS99" s="46"/>
      <c r="FT99" s="46"/>
      <c r="FU99" s="46"/>
      <c r="FV99" s="46"/>
      <c r="FW99" s="46"/>
      <c r="FX99" s="43"/>
      <c r="FY99" s="43"/>
      <c r="FZ99" s="43"/>
      <c r="GA99" s="43"/>
      <c r="GB99" s="43"/>
      <c r="GC99" s="42"/>
      <c r="GD99" s="43"/>
      <c r="GE99" s="42"/>
      <c r="GF99" s="43"/>
      <c r="GG99" s="43"/>
      <c r="GH99" s="42">
        <v>195446.2</v>
      </c>
      <c r="GI99" s="43"/>
      <c r="GJ99" s="345"/>
      <c r="GK99" s="345"/>
      <c r="GL99" s="75"/>
      <c r="GM99" s="69"/>
      <c r="GN99" s="23"/>
      <c r="GO99" s="23"/>
      <c r="GP99" s="23"/>
      <c r="GQ99" s="323">
        <f t="shared" si="3"/>
        <v>195446.2</v>
      </c>
    </row>
    <row r="100" spans="1:200" ht="33.75" customHeight="1">
      <c r="A100" s="411" t="s">
        <v>146</v>
      </c>
      <c r="B100" s="412"/>
      <c r="C100" s="412"/>
      <c r="D100" s="412"/>
      <c r="E100" s="412"/>
      <c r="F100" s="412"/>
      <c r="G100" s="412"/>
      <c r="H100" s="412"/>
      <c r="I100" s="412"/>
      <c r="J100" s="412"/>
      <c r="K100" s="412"/>
      <c r="L100" s="412"/>
      <c r="M100" s="412"/>
      <c r="N100" s="412"/>
      <c r="O100" s="412"/>
      <c r="P100" s="412"/>
      <c r="Q100" s="412"/>
      <c r="R100" s="412"/>
      <c r="S100" s="412"/>
      <c r="T100" s="412"/>
      <c r="U100" s="412"/>
      <c r="V100" s="412"/>
      <c r="W100" s="412"/>
      <c r="X100" s="412"/>
      <c r="Y100" s="412"/>
      <c r="Z100" s="412"/>
      <c r="AA100" s="412"/>
      <c r="AB100" s="412"/>
      <c r="AC100" s="412"/>
      <c r="AD100" s="412"/>
      <c r="AE100" s="412"/>
      <c r="AF100" s="412"/>
      <c r="AG100" s="412"/>
      <c r="AH100" s="412"/>
      <c r="AI100" s="412"/>
      <c r="AJ100" s="412"/>
      <c r="AK100" s="412"/>
      <c r="AL100" s="412"/>
      <c r="AM100" s="412"/>
      <c r="AN100" s="412"/>
      <c r="AO100" s="412"/>
      <c r="AP100" s="412"/>
      <c r="AQ100" s="412"/>
      <c r="AR100" s="412"/>
      <c r="AS100" s="412"/>
      <c r="AT100" s="412"/>
      <c r="AU100" s="412"/>
      <c r="AV100" s="412"/>
      <c r="AW100" s="412"/>
      <c r="AX100" s="412"/>
      <c r="AY100" s="412"/>
      <c r="AZ100" s="412"/>
      <c r="BA100" s="412"/>
      <c r="BB100" s="412"/>
      <c r="BC100" s="412"/>
      <c r="BD100" s="412"/>
      <c r="BE100" s="412"/>
      <c r="BF100" s="412"/>
      <c r="BG100" s="412"/>
      <c r="BH100" s="412"/>
      <c r="BI100" s="412"/>
      <c r="BJ100" s="412"/>
      <c r="BK100" s="412"/>
      <c r="BL100" s="412"/>
      <c r="BM100" s="412"/>
      <c r="BN100" s="412"/>
      <c r="BO100" s="412"/>
      <c r="BP100" s="412"/>
      <c r="BQ100" s="412"/>
      <c r="BR100" s="412"/>
      <c r="BS100" s="412"/>
      <c r="BT100" s="412"/>
      <c r="BU100" s="412"/>
      <c r="BV100" s="412"/>
      <c r="BW100" s="412"/>
      <c r="BX100" s="387" t="s">
        <v>147</v>
      </c>
      <c r="BY100" s="388"/>
      <c r="BZ100" s="388"/>
      <c r="CA100" s="388"/>
      <c r="CB100" s="388"/>
      <c r="CC100" s="388"/>
      <c r="CD100" s="388"/>
      <c r="CE100" s="389"/>
      <c r="CF100" s="390" t="s">
        <v>148</v>
      </c>
      <c r="CG100" s="388"/>
      <c r="CH100" s="388"/>
      <c r="CI100" s="388"/>
      <c r="CJ100" s="388"/>
      <c r="CK100" s="388"/>
      <c r="CL100" s="388"/>
      <c r="CM100" s="388"/>
      <c r="CN100" s="388"/>
      <c r="CO100" s="388"/>
      <c r="CP100" s="388"/>
      <c r="CQ100" s="388"/>
      <c r="CR100" s="389"/>
      <c r="CS100" s="390"/>
      <c r="CT100" s="388"/>
      <c r="CU100" s="388"/>
      <c r="CV100" s="388"/>
      <c r="CW100" s="388"/>
      <c r="CX100" s="388"/>
      <c r="CY100" s="388"/>
      <c r="CZ100" s="388"/>
      <c r="DA100" s="388"/>
      <c r="DB100" s="388"/>
      <c r="DC100" s="388"/>
      <c r="DD100" s="388"/>
      <c r="DE100" s="389"/>
      <c r="DF100" s="380"/>
      <c r="DG100" s="381"/>
      <c r="DH100" s="381"/>
      <c r="DI100" s="381"/>
      <c r="DJ100" s="381"/>
      <c r="DK100" s="381"/>
      <c r="DL100" s="381"/>
      <c r="DM100" s="381"/>
      <c r="DN100" s="381"/>
      <c r="DO100" s="381"/>
      <c r="DP100" s="381"/>
      <c r="DQ100" s="381"/>
      <c r="DR100" s="382"/>
      <c r="DS100" s="375"/>
      <c r="DT100" s="376"/>
      <c r="DU100" s="376"/>
      <c r="DV100" s="376"/>
      <c r="DW100" s="376"/>
      <c r="DX100" s="376"/>
      <c r="DY100" s="376"/>
      <c r="DZ100" s="376"/>
      <c r="EA100" s="376"/>
      <c r="EB100" s="376"/>
      <c r="EC100" s="376"/>
      <c r="ED100" s="376"/>
      <c r="EE100" s="405"/>
      <c r="EF100" s="375"/>
      <c r="EG100" s="376"/>
      <c r="EH100" s="376"/>
      <c r="EI100" s="376"/>
      <c r="EJ100" s="376"/>
      <c r="EK100" s="376"/>
      <c r="EL100" s="376"/>
      <c r="EM100" s="376"/>
      <c r="EN100" s="376"/>
      <c r="EO100" s="376"/>
      <c r="EP100" s="376"/>
      <c r="EQ100" s="376"/>
      <c r="ER100" s="405"/>
      <c r="ES100" s="375"/>
      <c r="ET100" s="376"/>
      <c r="EU100" s="376"/>
      <c r="EV100" s="376"/>
      <c r="EW100" s="376"/>
      <c r="EX100" s="376"/>
      <c r="EY100" s="376"/>
      <c r="EZ100" s="376"/>
      <c r="FA100" s="376"/>
      <c r="FB100" s="376"/>
      <c r="FC100" s="376"/>
      <c r="FD100" s="376"/>
      <c r="FE100" s="383"/>
      <c r="FH100" s="23">
        <v>244</v>
      </c>
      <c r="FI100" s="23">
        <v>31099</v>
      </c>
      <c r="FJ100" s="23"/>
      <c r="FK100" s="23"/>
      <c r="FL100" s="46"/>
      <c r="FM100" s="46"/>
      <c r="FN100" s="46"/>
      <c r="FO100" s="46"/>
      <c r="FP100" s="61"/>
      <c r="FQ100" s="332"/>
      <c r="FR100" s="46"/>
      <c r="FS100" s="46"/>
      <c r="FT100" s="46"/>
      <c r="FU100" s="46"/>
      <c r="FV100" s="46"/>
      <c r="FW100" s="46"/>
      <c r="FX100" s="43"/>
      <c r="FY100" s="43"/>
      <c r="FZ100" s="43"/>
      <c r="GA100" s="43"/>
      <c r="GB100" s="43">
        <v>22400</v>
      </c>
      <c r="GC100" s="42"/>
      <c r="GD100" s="43"/>
      <c r="GE100" s="43">
        <v>52000</v>
      </c>
      <c r="GF100" s="43">
        <v>26000</v>
      </c>
      <c r="GG100" s="43"/>
      <c r="GH100" s="42"/>
      <c r="GI100" s="43"/>
      <c r="GJ100" s="345"/>
      <c r="GK100" s="345"/>
      <c r="GL100" s="75"/>
      <c r="GM100" s="67"/>
      <c r="GN100" s="23"/>
      <c r="GO100" s="23"/>
      <c r="GP100" s="23"/>
      <c r="GQ100" s="323">
        <f t="shared" si="3"/>
        <v>100400</v>
      </c>
      <c r="GR100" s="1" t="s">
        <v>689</v>
      </c>
    </row>
    <row r="101" spans="1:199" ht="22.5" customHeight="1">
      <c r="A101" s="411" t="s">
        <v>149</v>
      </c>
      <c r="B101" s="412"/>
      <c r="C101" s="412"/>
      <c r="D101" s="412"/>
      <c r="E101" s="412"/>
      <c r="F101" s="412"/>
      <c r="G101" s="412"/>
      <c r="H101" s="412"/>
      <c r="I101" s="412"/>
      <c r="J101" s="412"/>
      <c r="K101" s="412"/>
      <c r="L101" s="412"/>
      <c r="M101" s="412"/>
      <c r="N101" s="412"/>
      <c r="O101" s="412"/>
      <c r="P101" s="412"/>
      <c r="Q101" s="412"/>
      <c r="R101" s="412"/>
      <c r="S101" s="412"/>
      <c r="T101" s="412"/>
      <c r="U101" s="412"/>
      <c r="V101" s="412"/>
      <c r="W101" s="412"/>
      <c r="X101" s="412"/>
      <c r="Y101" s="412"/>
      <c r="Z101" s="412"/>
      <c r="AA101" s="412"/>
      <c r="AB101" s="412"/>
      <c r="AC101" s="412"/>
      <c r="AD101" s="412"/>
      <c r="AE101" s="412"/>
      <c r="AF101" s="412"/>
      <c r="AG101" s="412"/>
      <c r="AH101" s="412"/>
      <c r="AI101" s="412"/>
      <c r="AJ101" s="412"/>
      <c r="AK101" s="412"/>
      <c r="AL101" s="412"/>
      <c r="AM101" s="412"/>
      <c r="AN101" s="412"/>
      <c r="AO101" s="412"/>
      <c r="AP101" s="412"/>
      <c r="AQ101" s="412"/>
      <c r="AR101" s="412"/>
      <c r="AS101" s="412"/>
      <c r="AT101" s="412"/>
      <c r="AU101" s="412"/>
      <c r="AV101" s="412"/>
      <c r="AW101" s="412"/>
      <c r="AX101" s="412"/>
      <c r="AY101" s="412"/>
      <c r="AZ101" s="412"/>
      <c r="BA101" s="412"/>
      <c r="BB101" s="412"/>
      <c r="BC101" s="412"/>
      <c r="BD101" s="412"/>
      <c r="BE101" s="412"/>
      <c r="BF101" s="412"/>
      <c r="BG101" s="412"/>
      <c r="BH101" s="412"/>
      <c r="BI101" s="412"/>
      <c r="BJ101" s="412"/>
      <c r="BK101" s="412"/>
      <c r="BL101" s="412"/>
      <c r="BM101" s="412"/>
      <c r="BN101" s="412"/>
      <c r="BO101" s="412"/>
      <c r="BP101" s="412"/>
      <c r="BQ101" s="412"/>
      <c r="BR101" s="412"/>
      <c r="BS101" s="412"/>
      <c r="BT101" s="412"/>
      <c r="BU101" s="412"/>
      <c r="BV101" s="412"/>
      <c r="BW101" s="412"/>
      <c r="BX101" s="387" t="s">
        <v>150</v>
      </c>
      <c r="BY101" s="388"/>
      <c r="BZ101" s="388"/>
      <c r="CA101" s="388"/>
      <c r="CB101" s="388"/>
      <c r="CC101" s="388"/>
      <c r="CD101" s="388"/>
      <c r="CE101" s="389"/>
      <c r="CF101" s="390" t="s">
        <v>151</v>
      </c>
      <c r="CG101" s="388"/>
      <c r="CH101" s="388"/>
      <c r="CI101" s="388"/>
      <c r="CJ101" s="388"/>
      <c r="CK101" s="388"/>
      <c r="CL101" s="388"/>
      <c r="CM101" s="388"/>
      <c r="CN101" s="388"/>
      <c r="CO101" s="388"/>
      <c r="CP101" s="388"/>
      <c r="CQ101" s="388"/>
      <c r="CR101" s="389"/>
      <c r="CS101" s="390"/>
      <c r="CT101" s="388"/>
      <c r="CU101" s="388"/>
      <c r="CV101" s="388"/>
      <c r="CW101" s="388"/>
      <c r="CX101" s="388"/>
      <c r="CY101" s="388"/>
      <c r="CZ101" s="388"/>
      <c r="DA101" s="388"/>
      <c r="DB101" s="388"/>
      <c r="DC101" s="388"/>
      <c r="DD101" s="388"/>
      <c r="DE101" s="389"/>
      <c r="DF101" s="380"/>
      <c r="DG101" s="381"/>
      <c r="DH101" s="381"/>
      <c r="DI101" s="381"/>
      <c r="DJ101" s="381"/>
      <c r="DK101" s="381"/>
      <c r="DL101" s="381"/>
      <c r="DM101" s="381"/>
      <c r="DN101" s="381"/>
      <c r="DO101" s="381"/>
      <c r="DP101" s="381"/>
      <c r="DQ101" s="381"/>
      <c r="DR101" s="382"/>
      <c r="DS101" s="375"/>
      <c r="DT101" s="376"/>
      <c r="DU101" s="376"/>
      <c r="DV101" s="376"/>
      <c r="DW101" s="376"/>
      <c r="DX101" s="376"/>
      <c r="DY101" s="376"/>
      <c r="DZ101" s="376"/>
      <c r="EA101" s="376"/>
      <c r="EB101" s="376"/>
      <c r="EC101" s="376"/>
      <c r="ED101" s="376"/>
      <c r="EE101" s="405"/>
      <c r="EF101" s="375"/>
      <c r="EG101" s="376"/>
      <c r="EH101" s="376"/>
      <c r="EI101" s="376"/>
      <c r="EJ101" s="376"/>
      <c r="EK101" s="376"/>
      <c r="EL101" s="376"/>
      <c r="EM101" s="376"/>
      <c r="EN101" s="376"/>
      <c r="EO101" s="376"/>
      <c r="EP101" s="376"/>
      <c r="EQ101" s="376"/>
      <c r="ER101" s="405"/>
      <c r="ES101" s="375"/>
      <c r="ET101" s="376"/>
      <c r="EU101" s="376"/>
      <c r="EV101" s="376"/>
      <c r="EW101" s="376"/>
      <c r="EX101" s="376"/>
      <c r="EY101" s="376"/>
      <c r="EZ101" s="376"/>
      <c r="FA101" s="376"/>
      <c r="FB101" s="376"/>
      <c r="FC101" s="376"/>
      <c r="FD101" s="376"/>
      <c r="FE101" s="383"/>
      <c r="FH101" s="23">
        <v>244</v>
      </c>
      <c r="FI101" s="23">
        <v>34101</v>
      </c>
      <c r="FJ101" s="23"/>
      <c r="FK101" s="23"/>
      <c r="FL101" s="46"/>
      <c r="FM101" s="46"/>
      <c r="FN101" s="47">
        <v>0</v>
      </c>
      <c r="FO101" s="46"/>
      <c r="FP101" s="61"/>
      <c r="FQ101" s="332"/>
      <c r="FR101" s="46"/>
      <c r="FS101" s="46"/>
      <c r="FT101" s="46"/>
      <c r="FU101" s="46"/>
      <c r="FV101" s="46"/>
      <c r="FW101" s="46"/>
      <c r="FX101" s="43"/>
      <c r="FY101" s="43"/>
      <c r="FZ101" s="43"/>
      <c r="GA101" s="43"/>
      <c r="GB101" s="43"/>
      <c r="GC101" s="43"/>
      <c r="GD101" s="43"/>
      <c r="GE101" s="43"/>
      <c r="GF101" s="43"/>
      <c r="GG101" s="43"/>
      <c r="GH101" s="42"/>
      <c r="GI101" s="43"/>
      <c r="GJ101" s="345"/>
      <c r="GK101" s="345"/>
      <c r="GL101" s="75"/>
      <c r="GM101" s="70"/>
      <c r="GN101" s="25"/>
      <c r="GO101" s="25"/>
      <c r="GP101" s="25"/>
      <c r="GQ101" s="323">
        <f t="shared" si="3"/>
        <v>0</v>
      </c>
    </row>
    <row r="102" spans="1:199" ht="12.75" customHeight="1">
      <c r="A102" s="406" t="s">
        <v>152</v>
      </c>
      <c r="B102" s="406"/>
      <c r="C102" s="406"/>
      <c r="D102" s="406"/>
      <c r="E102" s="406"/>
      <c r="F102" s="406"/>
      <c r="G102" s="406"/>
      <c r="H102" s="406"/>
      <c r="I102" s="406"/>
      <c r="J102" s="406"/>
      <c r="K102" s="406"/>
      <c r="L102" s="406"/>
      <c r="M102" s="406"/>
      <c r="N102" s="406"/>
      <c r="O102" s="406"/>
      <c r="P102" s="406"/>
      <c r="Q102" s="406"/>
      <c r="R102" s="406"/>
      <c r="S102" s="406"/>
      <c r="T102" s="406"/>
      <c r="U102" s="406"/>
      <c r="V102" s="406"/>
      <c r="W102" s="406"/>
      <c r="X102" s="406"/>
      <c r="Y102" s="406"/>
      <c r="Z102" s="406"/>
      <c r="AA102" s="406"/>
      <c r="AB102" s="406"/>
      <c r="AC102" s="406"/>
      <c r="AD102" s="406"/>
      <c r="AE102" s="406"/>
      <c r="AF102" s="406"/>
      <c r="AG102" s="406"/>
      <c r="AH102" s="406"/>
      <c r="AI102" s="406"/>
      <c r="AJ102" s="406"/>
      <c r="AK102" s="406"/>
      <c r="AL102" s="406"/>
      <c r="AM102" s="406"/>
      <c r="AN102" s="406"/>
      <c r="AO102" s="406"/>
      <c r="AP102" s="406"/>
      <c r="AQ102" s="406"/>
      <c r="AR102" s="406"/>
      <c r="AS102" s="406"/>
      <c r="AT102" s="406"/>
      <c r="AU102" s="406"/>
      <c r="AV102" s="406"/>
      <c r="AW102" s="406"/>
      <c r="AX102" s="406"/>
      <c r="AY102" s="406"/>
      <c r="AZ102" s="406"/>
      <c r="BA102" s="406"/>
      <c r="BB102" s="406"/>
      <c r="BC102" s="406"/>
      <c r="BD102" s="406"/>
      <c r="BE102" s="406"/>
      <c r="BF102" s="406"/>
      <c r="BG102" s="406"/>
      <c r="BH102" s="406"/>
      <c r="BI102" s="406"/>
      <c r="BJ102" s="406"/>
      <c r="BK102" s="406"/>
      <c r="BL102" s="406"/>
      <c r="BM102" s="406"/>
      <c r="BN102" s="406"/>
      <c r="BO102" s="406"/>
      <c r="BP102" s="406"/>
      <c r="BQ102" s="406"/>
      <c r="BR102" s="406"/>
      <c r="BS102" s="406"/>
      <c r="BT102" s="406"/>
      <c r="BU102" s="406"/>
      <c r="BV102" s="406"/>
      <c r="BW102" s="406"/>
      <c r="BX102" s="407" t="s">
        <v>153</v>
      </c>
      <c r="BY102" s="408"/>
      <c r="BZ102" s="408"/>
      <c r="CA102" s="408"/>
      <c r="CB102" s="408"/>
      <c r="CC102" s="408"/>
      <c r="CD102" s="408"/>
      <c r="CE102" s="409"/>
      <c r="CF102" s="410" t="s">
        <v>154</v>
      </c>
      <c r="CG102" s="408"/>
      <c r="CH102" s="408"/>
      <c r="CI102" s="408"/>
      <c r="CJ102" s="408"/>
      <c r="CK102" s="408"/>
      <c r="CL102" s="408"/>
      <c r="CM102" s="408"/>
      <c r="CN102" s="408"/>
      <c r="CO102" s="408"/>
      <c r="CP102" s="408"/>
      <c r="CQ102" s="408"/>
      <c r="CR102" s="409"/>
      <c r="CS102" s="390"/>
      <c r="CT102" s="388"/>
      <c r="CU102" s="388"/>
      <c r="CV102" s="388"/>
      <c r="CW102" s="388"/>
      <c r="CX102" s="388"/>
      <c r="CY102" s="388"/>
      <c r="CZ102" s="388"/>
      <c r="DA102" s="388"/>
      <c r="DB102" s="388"/>
      <c r="DC102" s="388"/>
      <c r="DD102" s="388"/>
      <c r="DE102" s="389"/>
      <c r="DF102" s="380"/>
      <c r="DG102" s="381"/>
      <c r="DH102" s="381"/>
      <c r="DI102" s="381"/>
      <c r="DJ102" s="381"/>
      <c r="DK102" s="381"/>
      <c r="DL102" s="381"/>
      <c r="DM102" s="381"/>
      <c r="DN102" s="381"/>
      <c r="DO102" s="381"/>
      <c r="DP102" s="381"/>
      <c r="DQ102" s="381"/>
      <c r="DR102" s="382"/>
      <c r="DS102" s="375"/>
      <c r="DT102" s="376"/>
      <c r="DU102" s="376"/>
      <c r="DV102" s="376"/>
      <c r="DW102" s="376"/>
      <c r="DX102" s="376"/>
      <c r="DY102" s="376"/>
      <c r="DZ102" s="376"/>
      <c r="EA102" s="376"/>
      <c r="EB102" s="376"/>
      <c r="EC102" s="376"/>
      <c r="ED102" s="376"/>
      <c r="EE102" s="405"/>
      <c r="EF102" s="375"/>
      <c r="EG102" s="376"/>
      <c r="EH102" s="376"/>
      <c r="EI102" s="376"/>
      <c r="EJ102" s="376"/>
      <c r="EK102" s="376"/>
      <c r="EL102" s="376"/>
      <c r="EM102" s="376"/>
      <c r="EN102" s="376"/>
      <c r="EO102" s="376"/>
      <c r="EP102" s="376"/>
      <c r="EQ102" s="376"/>
      <c r="ER102" s="405"/>
      <c r="ES102" s="375" t="s">
        <v>47</v>
      </c>
      <c r="ET102" s="376"/>
      <c r="EU102" s="376"/>
      <c r="EV102" s="376"/>
      <c r="EW102" s="376"/>
      <c r="EX102" s="376"/>
      <c r="EY102" s="376"/>
      <c r="EZ102" s="376"/>
      <c r="FA102" s="376"/>
      <c r="FB102" s="376"/>
      <c r="FC102" s="376"/>
      <c r="FD102" s="376"/>
      <c r="FE102" s="383"/>
      <c r="FH102" s="23">
        <v>244</v>
      </c>
      <c r="FI102" s="23">
        <v>34201</v>
      </c>
      <c r="FJ102" s="23"/>
      <c r="FK102" s="23"/>
      <c r="FL102" s="46"/>
      <c r="FM102" s="46"/>
      <c r="FN102" s="47">
        <f>25000+65500</f>
        <v>90500</v>
      </c>
      <c r="FO102" s="46"/>
      <c r="FP102" s="61"/>
      <c r="FQ102" s="332"/>
      <c r="FR102" s="46"/>
      <c r="FS102" s="46"/>
      <c r="FT102" s="46"/>
      <c r="FU102" s="46"/>
      <c r="FV102" s="46">
        <v>3000</v>
      </c>
      <c r="FW102" s="46">
        <v>18170.94</v>
      </c>
      <c r="FX102" s="43"/>
      <c r="FY102" s="43">
        <v>18500</v>
      </c>
      <c r="FZ102" s="43">
        <v>400</v>
      </c>
      <c r="GA102" s="43"/>
      <c r="GB102" s="43"/>
      <c r="GC102" s="43"/>
      <c r="GD102" s="43"/>
      <c r="GE102" s="43"/>
      <c r="GF102" s="43"/>
      <c r="GG102" s="43"/>
      <c r="GH102" s="42"/>
      <c r="GI102" s="43"/>
      <c r="GJ102" s="345"/>
      <c r="GK102" s="345"/>
      <c r="GL102" s="75"/>
      <c r="GM102" s="67"/>
      <c r="GN102" s="23"/>
      <c r="GO102" s="23">
        <f>326000+50000-GO106</f>
        <v>356800</v>
      </c>
      <c r="GP102" s="23"/>
      <c r="GQ102" s="323">
        <f t="shared" si="3"/>
        <v>487370.94</v>
      </c>
    </row>
    <row r="103" spans="1:199" ht="22.5" customHeight="1">
      <c r="A103" s="399" t="s">
        <v>155</v>
      </c>
      <c r="B103" s="400"/>
      <c r="C103" s="400"/>
      <c r="D103" s="400"/>
      <c r="E103" s="400"/>
      <c r="F103" s="400"/>
      <c r="G103" s="400"/>
      <c r="H103" s="400"/>
      <c r="I103" s="400"/>
      <c r="J103" s="400"/>
      <c r="K103" s="400"/>
      <c r="L103" s="400"/>
      <c r="M103" s="400"/>
      <c r="N103" s="400"/>
      <c r="O103" s="400"/>
      <c r="P103" s="400"/>
      <c r="Q103" s="400"/>
      <c r="R103" s="400"/>
      <c r="S103" s="400"/>
      <c r="T103" s="400"/>
      <c r="U103" s="400"/>
      <c r="V103" s="400"/>
      <c r="W103" s="400"/>
      <c r="X103" s="400"/>
      <c r="Y103" s="400"/>
      <c r="Z103" s="400"/>
      <c r="AA103" s="400"/>
      <c r="AB103" s="400"/>
      <c r="AC103" s="400"/>
      <c r="AD103" s="400"/>
      <c r="AE103" s="400"/>
      <c r="AF103" s="400"/>
      <c r="AG103" s="400"/>
      <c r="AH103" s="400"/>
      <c r="AI103" s="400"/>
      <c r="AJ103" s="400"/>
      <c r="AK103" s="400"/>
      <c r="AL103" s="400"/>
      <c r="AM103" s="400"/>
      <c r="AN103" s="400"/>
      <c r="AO103" s="400"/>
      <c r="AP103" s="400"/>
      <c r="AQ103" s="400"/>
      <c r="AR103" s="400"/>
      <c r="AS103" s="400"/>
      <c r="AT103" s="400"/>
      <c r="AU103" s="400"/>
      <c r="AV103" s="400"/>
      <c r="AW103" s="400"/>
      <c r="AX103" s="400"/>
      <c r="AY103" s="400"/>
      <c r="AZ103" s="400"/>
      <c r="BA103" s="400"/>
      <c r="BB103" s="400"/>
      <c r="BC103" s="400"/>
      <c r="BD103" s="400"/>
      <c r="BE103" s="400"/>
      <c r="BF103" s="400"/>
      <c r="BG103" s="400"/>
      <c r="BH103" s="400"/>
      <c r="BI103" s="400"/>
      <c r="BJ103" s="400"/>
      <c r="BK103" s="400"/>
      <c r="BL103" s="400"/>
      <c r="BM103" s="400"/>
      <c r="BN103" s="400"/>
      <c r="BO103" s="400"/>
      <c r="BP103" s="400"/>
      <c r="BQ103" s="400"/>
      <c r="BR103" s="400"/>
      <c r="BS103" s="400"/>
      <c r="BT103" s="400"/>
      <c r="BU103" s="400"/>
      <c r="BV103" s="400"/>
      <c r="BW103" s="400"/>
      <c r="BX103" s="387" t="s">
        <v>156</v>
      </c>
      <c r="BY103" s="388"/>
      <c r="BZ103" s="388"/>
      <c r="CA103" s="388"/>
      <c r="CB103" s="388"/>
      <c r="CC103" s="388"/>
      <c r="CD103" s="388"/>
      <c r="CE103" s="389"/>
      <c r="CF103" s="390"/>
      <c r="CG103" s="388"/>
      <c r="CH103" s="388"/>
      <c r="CI103" s="388"/>
      <c r="CJ103" s="388"/>
      <c r="CK103" s="388"/>
      <c r="CL103" s="388"/>
      <c r="CM103" s="388"/>
      <c r="CN103" s="388"/>
      <c r="CO103" s="388"/>
      <c r="CP103" s="388"/>
      <c r="CQ103" s="388"/>
      <c r="CR103" s="389"/>
      <c r="CS103" s="390"/>
      <c r="CT103" s="388"/>
      <c r="CU103" s="388"/>
      <c r="CV103" s="388"/>
      <c r="CW103" s="388"/>
      <c r="CX103" s="388"/>
      <c r="CY103" s="388"/>
      <c r="CZ103" s="388"/>
      <c r="DA103" s="388"/>
      <c r="DB103" s="388"/>
      <c r="DC103" s="388"/>
      <c r="DD103" s="388"/>
      <c r="DE103" s="389"/>
      <c r="DF103" s="375"/>
      <c r="DG103" s="376"/>
      <c r="DH103" s="376"/>
      <c r="DI103" s="376"/>
      <c r="DJ103" s="376"/>
      <c r="DK103" s="376"/>
      <c r="DL103" s="376"/>
      <c r="DM103" s="376"/>
      <c r="DN103" s="376"/>
      <c r="DO103" s="376"/>
      <c r="DP103" s="376"/>
      <c r="DQ103" s="376"/>
      <c r="DR103" s="405"/>
      <c r="DS103" s="375"/>
      <c r="DT103" s="376"/>
      <c r="DU103" s="376"/>
      <c r="DV103" s="376"/>
      <c r="DW103" s="376"/>
      <c r="DX103" s="376"/>
      <c r="DY103" s="376"/>
      <c r="DZ103" s="376"/>
      <c r="EA103" s="376"/>
      <c r="EB103" s="376"/>
      <c r="EC103" s="376"/>
      <c r="ED103" s="376"/>
      <c r="EE103" s="405"/>
      <c r="EF103" s="375"/>
      <c r="EG103" s="376"/>
      <c r="EH103" s="376"/>
      <c r="EI103" s="376"/>
      <c r="EJ103" s="376"/>
      <c r="EK103" s="376"/>
      <c r="EL103" s="376"/>
      <c r="EM103" s="376"/>
      <c r="EN103" s="376"/>
      <c r="EO103" s="376"/>
      <c r="EP103" s="376"/>
      <c r="EQ103" s="376"/>
      <c r="ER103" s="405"/>
      <c r="ES103" s="375" t="s">
        <v>47</v>
      </c>
      <c r="ET103" s="376"/>
      <c r="EU103" s="376"/>
      <c r="EV103" s="376"/>
      <c r="EW103" s="376"/>
      <c r="EX103" s="376"/>
      <c r="EY103" s="376"/>
      <c r="EZ103" s="376"/>
      <c r="FA103" s="376"/>
      <c r="FB103" s="376"/>
      <c r="FC103" s="376"/>
      <c r="FD103" s="376"/>
      <c r="FE103" s="383"/>
      <c r="FH103" s="23">
        <v>244</v>
      </c>
      <c r="FI103" s="23">
        <v>34301</v>
      </c>
      <c r="FJ103" s="23"/>
      <c r="FK103" s="23"/>
      <c r="FL103" s="46"/>
      <c r="FM103" s="46"/>
      <c r="FN103" s="46"/>
      <c r="FO103" s="46"/>
      <c r="FP103" s="61"/>
      <c r="FQ103" s="332"/>
      <c r="FR103" s="46"/>
      <c r="FS103" s="46"/>
      <c r="FT103" s="46"/>
      <c r="FU103" s="46"/>
      <c r="FV103" s="46"/>
      <c r="FW103" s="46"/>
      <c r="FX103" s="43"/>
      <c r="FY103" s="43"/>
      <c r="FZ103" s="43"/>
      <c r="GA103" s="43"/>
      <c r="GB103" s="43"/>
      <c r="GC103" s="43"/>
      <c r="GD103" s="43"/>
      <c r="GE103" s="43"/>
      <c r="GF103" s="43"/>
      <c r="GG103" s="43"/>
      <c r="GH103" s="42"/>
      <c r="GI103" s="43"/>
      <c r="GJ103" s="345"/>
      <c r="GK103" s="345"/>
      <c r="GL103" s="75"/>
      <c r="GM103" s="69"/>
      <c r="GN103" s="23"/>
      <c r="GO103" s="23"/>
      <c r="GP103" s="23"/>
      <c r="GQ103" s="323">
        <f t="shared" si="3"/>
        <v>0</v>
      </c>
    </row>
    <row r="104" spans="1:199" ht="12.75" customHeight="1">
      <c r="A104" s="399" t="s">
        <v>157</v>
      </c>
      <c r="B104" s="400"/>
      <c r="C104" s="400"/>
      <c r="D104" s="400"/>
      <c r="E104" s="400"/>
      <c r="F104" s="400"/>
      <c r="G104" s="400"/>
      <c r="H104" s="400"/>
      <c r="I104" s="400"/>
      <c r="J104" s="400"/>
      <c r="K104" s="400"/>
      <c r="L104" s="400"/>
      <c r="M104" s="400"/>
      <c r="N104" s="400"/>
      <c r="O104" s="400"/>
      <c r="P104" s="400"/>
      <c r="Q104" s="400"/>
      <c r="R104" s="400"/>
      <c r="S104" s="400"/>
      <c r="T104" s="400"/>
      <c r="U104" s="400"/>
      <c r="V104" s="400"/>
      <c r="W104" s="400"/>
      <c r="X104" s="400"/>
      <c r="Y104" s="400"/>
      <c r="Z104" s="400"/>
      <c r="AA104" s="400"/>
      <c r="AB104" s="400"/>
      <c r="AC104" s="400"/>
      <c r="AD104" s="400"/>
      <c r="AE104" s="400"/>
      <c r="AF104" s="400"/>
      <c r="AG104" s="400"/>
      <c r="AH104" s="400"/>
      <c r="AI104" s="400"/>
      <c r="AJ104" s="400"/>
      <c r="AK104" s="400"/>
      <c r="AL104" s="400"/>
      <c r="AM104" s="400"/>
      <c r="AN104" s="400"/>
      <c r="AO104" s="400"/>
      <c r="AP104" s="400"/>
      <c r="AQ104" s="400"/>
      <c r="AR104" s="400"/>
      <c r="AS104" s="400"/>
      <c r="AT104" s="400"/>
      <c r="AU104" s="400"/>
      <c r="AV104" s="400"/>
      <c r="AW104" s="400"/>
      <c r="AX104" s="400"/>
      <c r="AY104" s="400"/>
      <c r="AZ104" s="400"/>
      <c r="BA104" s="400"/>
      <c r="BB104" s="400"/>
      <c r="BC104" s="400"/>
      <c r="BD104" s="400"/>
      <c r="BE104" s="400"/>
      <c r="BF104" s="400"/>
      <c r="BG104" s="400"/>
      <c r="BH104" s="400"/>
      <c r="BI104" s="400"/>
      <c r="BJ104" s="400"/>
      <c r="BK104" s="400"/>
      <c r="BL104" s="400"/>
      <c r="BM104" s="400"/>
      <c r="BN104" s="400"/>
      <c r="BO104" s="400"/>
      <c r="BP104" s="400"/>
      <c r="BQ104" s="400"/>
      <c r="BR104" s="400"/>
      <c r="BS104" s="400"/>
      <c r="BT104" s="400"/>
      <c r="BU104" s="400"/>
      <c r="BV104" s="400"/>
      <c r="BW104" s="400"/>
      <c r="BX104" s="387" t="s">
        <v>158</v>
      </c>
      <c r="BY104" s="388"/>
      <c r="BZ104" s="388"/>
      <c r="CA104" s="388"/>
      <c r="CB104" s="388"/>
      <c r="CC104" s="388"/>
      <c r="CD104" s="388"/>
      <c r="CE104" s="389"/>
      <c r="CF104" s="390"/>
      <c r="CG104" s="388"/>
      <c r="CH104" s="388"/>
      <c r="CI104" s="388"/>
      <c r="CJ104" s="388"/>
      <c r="CK104" s="388"/>
      <c r="CL104" s="388"/>
      <c r="CM104" s="388"/>
      <c r="CN104" s="388"/>
      <c r="CO104" s="388"/>
      <c r="CP104" s="388"/>
      <c r="CQ104" s="388"/>
      <c r="CR104" s="389"/>
      <c r="CS104" s="390"/>
      <c r="CT104" s="388"/>
      <c r="CU104" s="388"/>
      <c r="CV104" s="388"/>
      <c r="CW104" s="388"/>
      <c r="CX104" s="388"/>
      <c r="CY104" s="388"/>
      <c r="CZ104" s="388"/>
      <c r="DA104" s="388"/>
      <c r="DB104" s="388"/>
      <c r="DC104" s="388"/>
      <c r="DD104" s="388"/>
      <c r="DE104" s="389"/>
      <c r="DF104" s="375"/>
      <c r="DG104" s="376"/>
      <c r="DH104" s="376"/>
      <c r="DI104" s="376"/>
      <c r="DJ104" s="376"/>
      <c r="DK104" s="376"/>
      <c r="DL104" s="376"/>
      <c r="DM104" s="376"/>
      <c r="DN104" s="376"/>
      <c r="DO104" s="376"/>
      <c r="DP104" s="376"/>
      <c r="DQ104" s="376"/>
      <c r="DR104" s="405"/>
      <c r="DS104" s="375"/>
      <c r="DT104" s="376"/>
      <c r="DU104" s="376"/>
      <c r="DV104" s="376"/>
      <c r="DW104" s="376"/>
      <c r="DX104" s="376"/>
      <c r="DY104" s="376"/>
      <c r="DZ104" s="376"/>
      <c r="EA104" s="376"/>
      <c r="EB104" s="376"/>
      <c r="EC104" s="376"/>
      <c r="ED104" s="376"/>
      <c r="EE104" s="405"/>
      <c r="EF104" s="375"/>
      <c r="EG104" s="376"/>
      <c r="EH104" s="376"/>
      <c r="EI104" s="376"/>
      <c r="EJ104" s="376"/>
      <c r="EK104" s="376"/>
      <c r="EL104" s="376"/>
      <c r="EM104" s="376"/>
      <c r="EN104" s="376"/>
      <c r="EO104" s="376"/>
      <c r="EP104" s="376"/>
      <c r="EQ104" s="376"/>
      <c r="ER104" s="405"/>
      <c r="ES104" s="375" t="s">
        <v>47</v>
      </c>
      <c r="ET104" s="376"/>
      <c r="EU104" s="376"/>
      <c r="EV104" s="376"/>
      <c r="EW104" s="376"/>
      <c r="EX104" s="376"/>
      <c r="EY104" s="376"/>
      <c r="EZ104" s="376"/>
      <c r="FA104" s="376"/>
      <c r="FB104" s="376"/>
      <c r="FC104" s="376"/>
      <c r="FD104" s="376"/>
      <c r="FE104" s="383"/>
      <c r="FH104" s="23">
        <v>244</v>
      </c>
      <c r="FI104" s="23">
        <v>34401</v>
      </c>
      <c r="FJ104" s="23"/>
      <c r="FK104" s="23"/>
      <c r="FL104" s="46"/>
      <c r="FM104" s="46"/>
      <c r="FN104" s="47">
        <v>20000</v>
      </c>
      <c r="FO104" s="46"/>
      <c r="FP104" s="61"/>
      <c r="FQ104" s="332"/>
      <c r="FR104" s="46"/>
      <c r="FS104" s="46"/>
      <c r="FT104" s="46"/>
      <c r="FU104" s="46"/>
      <c r="FV104" s="46"/>
      <c r="FW104" s="46"/>
      <c r="FX104" s="43"/>
      <c r="FY104" s="43"/>
      <c r="FZ104" s="43"/>
      <c r="GA104" s="43"/>
      <c r="GB104" s="43"/>
      <c r="GC104" s="42"/>
      <c r="GD104" s="43"/>
      <c r="GE104" s="43"/>
      <c r="GF104" s="43"/>
      <c r="GG104" s="43"/>
      <c r="GH104" s="42"/>
      <c r="GI104" s="43"/>
      <c r="GJ104" s="345"/>
      <c r="GK104" s="345"/>
      <c r="GL104" s="75"/>
      <c r="GM104" s="69"/>
      <c r="GN104" s="23"/>
      <c r="GO104" s="23"/>
      <c r="GP104" s="23"/>
      <c r="GQ104" s="323">
        <f t="shared" si="3"/>
        <v>20000</v>
      </c>
    </row>
    <row r="105" spans="1:199" ht="12.75" customHeight="1">
      <c r="A105" s="399" t="s">
        <v>160</v>
      </c>
      <c r="B105" s="400"/>
      <c r="C105" s="400"/>
      <c r="D105" s="400"/>
      <c r="E105" s="400"/>
      <c r="F105" s="400"/>
      <c r="G105" s="400"/>
      <c r="H105" s="400"/>
      <c r="I105" s="400"/>
      <c r="J105" s="400"/>
      <c r="K105" s="400"/>
      <c r="L105" s="400"/>
      <c r="M105" s="400"/>
      <c r="N105" s="400"/>
      <c r="O105" s="400"/>
      <c r="P105" s="400"/>
      <c r="Q105" s="400"/>
      <c r="R105" s="400"/>
      <c r="S105" s="400"/>
      <c r="T105" s="400"/>
      <c r="U105" s="400"/>
      <c r="V105" s="400"/>
      <c r="W105" s="400"/>
      <c r="X105" s="400"/>
      <c r="Y105" s="400"/>
      <c r="Z105" s="400"/>
      <c r="AA105" s="400"/>
      <c r="AB105" s="400"/>
      <c r="AC105" s="400"/>
      <c r="AD105" s="400"/>
      <c r="AE105" s="400"/>
      <c r="AF105" s="400"/>
      <c r="AG105" s="400"/>
      <c r="AH105" s="400"/>
      <c r="AI105" s="400"/>
      <c r="AJ105" s="400"/>
      <c r="AK105" s="400"/>
      <c r="AL105" s="400"/>
      <c r="AM105" s="400"/>
      <c r="AN105" s="400"/>
      <c r="AO105" s="400"/>
      <c r="AP105" s="400"/>
      <c r="AQ105" s="400"/>
      <c r="AR105" s="400"/>
      <c r="AS105" s="400"/>
      <c r="AT105" s="400"/>
      <c r="AU105" s="400"/>
      <c r="AV105" s="400"/>
      <c r="AW105" s="400"/>
      <c r="AX105" s="400"/>
      <c r="AY105" s="400"/>
      <c r="AZ105" s="400"/>
      <c r="BA105" s="400"/>
      <c r="BB105" s="400"/>
      <c r="BC105" s="400"/>
      <c r="BD105" s="400"/>
      <c r="BE105" s="400"/>
      <c r="BF105" s="400"/>
      <c r="BG105" s="400"/>
      <c r="BH105" s="400"/>
      <c r="BI105" s="400"/>
      <c r="BJ105" s="400"/>
      <c r="BK105" s="400"/>
      <c r="BL105" s="400"/>
      <c r="BM105" s="400"/>
      <c r="BN105" s="400"/>
      <c r="BO105" s="400"/>
      <c r="BP105" s="400"/>
      <c r="BQ105" s="400"/>
      <c r="BR105" s="400"/>
      <c r="BS105" s="400"/>
      <c r="BT105" s="400"/>
      <c r="BU105" s="400"/>
      <c r="BV105" s="400"/>
      <c r="BW105" s="400"/>
      <c r="BX105" s="387" t="s">
        <v>159</v>
      </c>
      <c r="BY105" s="388"/>
      <c r="BZ105" s="388"/>
      <c r="CA105" s="388"/>
      <c r="CB105" s="388"/>
      <c r="CC105" s="388"/>
      <c r="CD105" s="388"/>
      <c r="CE105" s="389"/>
      <c r="CF105" s="390"/>
      <c r="CG105" s="388"/>
      <c r="CH105" s="388"/>
      <c r="CI105" s="388"/>
      <c r="CJ105" s="388"/>
      <c r="CK105" s="388"/>
      <c r="CL105" s="388"/>
      <c r="CM105" s="388"/>
      <c r="CN105" s="388"/>
      <c r="CO105" s="388"/>
      <c r="CP105" s="388"/>
      <c r="CQ105" s="388"/>
      <c r="CR105" s="389"/>
      <c r="CS105" s="390"/>
      <c r="CT105" s="388"/>
      <c r="CU105" s="388"/>
      <c r="CV105" s="388"/>
      <c r="CW105" s="388"/>
      <c r="CX105" s="388"/>
      <c r="CY105" s="388"/>
      <c r="CZ105" s="388"/>
      <c r="DA105" s="388"/>
      <c r="DB105" s="388"/>
      <c r="DC105" s="388"/>
      <c r="DD105" s="388"/>
      <c r="DE105" s="389"/>
      <c r="DF105" s="375"/>
      <c r="DG105" s="376"/>
      <c r="DH105" s="376"/>
      <c r="DI105" s="376"/>
      <c r="DJ105" s="376"/>
      <c r="DK105" s="376"/>
      <c r="DL105" s="376"/>
      <c r="DM105" s="376"/>
      <c r="DN105" s="376"/>
      <c r="DO105" s="376"/>
      <c r="DP105" s="376"/>
      <c r="DQ105" s="376"/>
      <c r="DR105" s="405"/>
      <c r="DS105" s="375"/>
      <c r="DT105" s="376"/>
      <c r="DU105" s="376"/>
      <c r="DV105" s="376"/>
      <c r="DW105" s="376"/>
      <c r="DX105" s="376"/>
      <c r="DY105" s="376"/>
      <c r="DZ105" s="376"/>
      <c r="EA105" s="376"/>
      <c r="EB105" s="376"/>
      <c r="EC105" s="376"/>
      <c r="ED105" s="376"/>
      <c r="EE105" s="405"/>
      <c r="EF105" s="375"/>
      <c r="EG105" s="376"/>
      <c r="EH105" s="376"/>
      <c r="EI105" s="376"/>
      <c r="EJ105" s="376"/>
      <c r="EK105" s="376"/>
      <c r="EL105" s="376"/>
      <c r="EM105" s="376"/>
      <c r="EN105" s="376"/>
      <c r="EO105" s="376"/>
      <c r="EP105" s="376"/>
      <c r="EQ105" s="376"/>
      <c r="ER105" s="405"/>
      <c r="ES105" s="375" t="s">
        <v>47</v>
      </c>
      <c r="ET105" s="376"/>
      <c r="EU105" s="376"/>
      <c r="EV105" s="376"/>
      <c r="EW105" s="376"/>
      <c r="EX105" s="376"/>
      <c r="EY105" s="376"/>
      <c r="EZ105" s="376"/>
      <c r="FA105" s="376"/>
      <c r="FB105" s="376"/>
      <c r="FC105" s="376"/>
      <c r="FD105" s="376"/>
      <c r="FE105" s="383"/>
      <c r="FH105" s="23">
        <v>244</v>
      </c>
      <c r="FI105" s="23">
        <v>34501</v>
      </c>
      <c r="FJ105" s="23"/>
      <c r="FK105" s="23"/>
      <c r="FL105" s="46"/>
      <c r="FM105" s="46"/>
      <c r="FN105" s="47">
        <v>2640</v>
      </c>
      <c r="FO105" s="46"/>
      <c r="FP105" s="61"/>
      <c r="FQ105" s="332"/>
      <c r="FR105" s="46"/>
      <c r="FS105" s="46"/>
      <c r="FT105" s="46"/>
      <c r="FU105" s="46"/>
      <c r="FV105" s="46"/>
      <c r="FW105" s="46"/>
      <c r="FX105" s="43"/>
      <c r="FY105" s="43"/>
      <c r="FZ105" s="43"/>
      <c r="GA105" s="43"/>
      <c r="GB105" s="43"/>
      <c r="GC105" s="42"/>
      <c r="GD105" s="43"/>
      <c r="GE105" s="43"/>
      <c r="GF105" s="43"/>
      <c r="GG105" s="43"/>
      <c r="GH105" s="42"/>
      <c r="GI105" s="42"/>
      <c r="GJ105" s="344"/>
      <c r="GK105" s="344"/>
      <c r="GL105" s="75"/>
      <c r="GM105" s="69"/>
      <c r="GN105" s="23"/>
      <c r="GO105" s="23"/>
      <c r="GP105" s="23"/>
      <c r="GQ105" s="323">
        <f t="shared" si="3"/>
        <v>2640</v>
      </c>
    </row>
    <row r="106" spans="1:199" ht="12.75" customHeight="1">
      <c r="A106" s="406" t="s">
        <v>161</v>
      </c>
      <c r="B106" s="406"/>
      <c r="C106" s="406"/>
      <c r="D106" s="406"/>
      <c r="E106" s="406"/>
      <c r="F106" s="406"/>
      <c r="G106" s="406"/>
      <c r="H106" s="406"/>
      <c r="I106" s="406"/>
      <c r="J106" s="406"/>
      <c r="K106" s="406"/>
      <c r="L106" s="406"/>
      <c r="M106" s="406"/>
      <c r="N106" s="406"/>
      <c r="O106" s="406"/>
      <c r="P106" s="406"/>
      <c r="Q106" s="406"/>
      <c r="R106" s="406"/>
      <c r="S106" s="406"/>
      <c r="T106" s="406"/>
      <c r="U106" s="406"/>
      <c r="V106" s="406"/>
      <c r="W106" s="406"/>
      <c r="X106" s="406"/>
      <c r="Y106" s="406"/>
      <c r="Z106" s="406"/>
      <c r="AA106" s="406"/>
      <c r="AB106" s="406"/>
      <c r="AC106" s="406"/>
      <c r="AD106" s="406"/>
      <c r="AE106" s="406"/>
      <c r="AF106" s="406"/>
      <c r="AG106" s="406"/>
      <c r="AH106" s="406"/>
      <c r="AI106" s="406"/>
      <c r="AJ106" s="406"/>
      <c r="AK106" s="406"/>
      <c r="AL106" s="406"/>
      <c r="AM106" s="406"/>
      <c r="AN106" s="406"/>
      <c r="AO106" s="406"/>
      <c r="AP106" s="406"/>
      <c r="AQ106" s="406"/>
      <c r="AR106" s="406"/>
      <c r="AS106" s="406"/>
      <c r="AT106" s="406"/>
      <c r="AU106" s="406"/>
      <c r="AV106" s="406"/>
      <c r="AW106" s="406"/>
      <c r="AX106" s="406"/>
      <c r="AY106" s="406"/>
      <c r="AZ106" s="406"/>
      <c r="BA106" s="406"/>
      <c r="BB106" s="406"/>
      <c r="BC106" s="406"/>
      <c r="BD106" s="406"/>
      <c r="BE106" s="406"/>
      <c r="BF106" s="406"/>
      <c r="BG106" s="406"/>
      <c r="BH106" s="406"/>
      <c r="BI106" s="406"/>
      <c r="BJ106" s="406"/>
      <c r="BK106" s="406"/>
      <c r="BL106" s="406"/>
      <c r="BM106" s="406"/>
      <c r="BN106" s="406"/>
      <c r="BO106" s="406"/>
      <c r="BP106" s="406"/>
      <c r="BQ106" s="406"/>
      <c r="BR106" s="406"/>
      <c r="BS106" s="406"/>
      <c r="BT106" s="406"/>
      <c r="BU106" s="406"/>
      <c r="BV106" s="406"/>
      <c r="BW106" s="406"/>
      <c r="BX106" s="407" t="s">
        <v>162</v>
      </c>
      <c r="BY106" s="408"/>
      <c r="BZ106" s="408"/>
      <c r="CA106" s="408"/>
      <c r="CB106" s="408"/>
      <c r="CC106" s="408"/>
      <c r="CD106" s="408"/>
      <c r="CE106" s="409"/>
      <c r="CF106" s="410" t="s">
        <v>47</v>
      </c>
      <c r="CG106" s="408"/>
      <c r="CH106" s="408"/>
      <c r="CI106" s="408"/>
      <c r="CJ106" s="408"/>
      <c r="CK106" s="408"/>
      <c r="CL106" s="408"/>
      <c r="CM106" s="408"/>
      <c r="CN106" s="408"/>
      <c r="CO106" s="408"/>
      <c r="CP106" s="408"/>
      <c r="CQ106" s="408"/>
      <c r="CR106" s="409"/>
      <c r="CS106" s="390"/>
      <c r="CT106" s="388"/>
      <c r="CU106" s="388"/>
      <c r="CV106" s="388"/>
      <c r="CW106" s="388"/>
      <c r="CX106" s="388"/>
      <c r="CY106" s="388"/>
      <c r="CZ106" s="388"/>
      <c r="DA106" s="388"/>
      <c r="DB106" s="388"/>
      <c r="DC106" s="388"/>
      <c r="DD106" s="388"/>
      <c r="DE106" s="389"/>
      <c r="DF106" s="375"/>
      <c r="DG106" s="376"/>
      <c r="DH106" s="376"/>
      <c r="DI106" s="376"/>
      <c r="DJ106" s="376"/>
      <c r="DK106" s="376"/>
      <c r="DL106" s="376"/>
      <c r="DM106" s="376"/>
      <c r="DN106" s="376"/>
      <c r="DO106" s="376"/>
      <c r="DP106" s="376"/>
      <c r="DQ106" s="376"/>
      <c r="DR106" s="405"/>
      <c r="DS106" s="375"/>
      <c r="DT106" s="376"/>
      <c r="DU106" s="376"/>
      <c r="DV106" s="376"/>
      <c r="DW106" s="376"/>
      <c r="DX106" s="376"/>
      <c r="DY106" s="376"/>
      <c r="DZ106" s="376"/>
      <c r="EA106" s="376"/>
      <c r="EB106" s="376"/>
      <c r="EC106" s="376"/>
      <c r="ED106" s="376"/>
      <c r="EE106" s="405"/>
      <c r="EF106" s="375"/>
      <c r="EG106" s="376"/>
      <c r="EH106" s="376"/>
      <c r="EI106" s="376"/>
      <c r="EJ106" s="376"/>
      <c r="EK106" s="376"/>
      <c r="EL106" s="376"/>
      <c r="EM106" s="376"/>
      <c r="EN106" s="376"/>
      <c r="EO106" s="376"/>
      <c r="EP106" s="376"/>
      <c r="EQ106" s="376"/>
      <c r="ER106" s="405"/>
      <c r="ES106" s="375" t="s">
        <v>47</v>
      </c>
      <c r="ET106" s="376"/>
      <c r="EU106" s="376"/>
      <c r="EV106" s="376"/>
      <c r="EW106" s="376"/>
      <c r="EX106" s="376"/>
      <c r="EY106" s="376"/>
      <c r="EZ106" s="376"/>
      <c r="FA106" s="376"/>
      <c r="FB106" s="376"/>
      <c r="FC106" s="376"/>
      <c r="FD106" s="376"/>
      <c r="FE106" s="383"/>
      <c r="FH106" s="23">
        <v>244</v>
      </c>
      <c r="FI106" s="25">
        <v>34601</v>
      </c>
      <c r="FJ106" s="25"/>
      <c r="FK106" s="25"/>
      <c r="FL106" s="46"/>
      <c r="FM106" s="47">
        <v>20375.48</v>
      </c>
      <c r="FN106" s="47">
        <v>115151.75</v>
      </c>
      <c r="FO106" s="46"/>
      <c r="FP106" s="61"/>
      <c r="FQ106" s="332"/>
      <c r="FR106" s="46"/>
      <c r="FS106" s="46"/>
      <c r="FT106" s="46"/>
      <c r="FU106" s="46"/>
      <c r="FV106" s="46"/>
      <c r="FW106" s="46"/>
      <c r="FX106" s="43"/>
      <c r="FY106" s="43"/>
      <c r="FZ106" s="42"/>
      <c r="GA106" s="43"/>
      <c r="GB106" s="43">
        <v>11200</v>
      </c>
      <c r="GC106" s="42"/>
      <c r="GD106" s="42"/>
      <c r="GE106" s="43"/>
      <c r="GF106" s="43"/>
      <c r="GG106" s="43">
        <v>50000</v>
      </c>
      <c r="GH106" s="42">
        <v>99240</v>
      </c>
      <c r="GI106" s="42"/>
      <c r="GJ106" s="344"/>
      <c r="GK106" s="344"/>
      <c r="GL106" s="75"/>
      <c r="GM106" s="69"/>
      <c r="GN106" s="23"/>
      <c r="GO106" s="23">
        <v>19200</v>
      </c>
      <c r="GP106" s="23"/>
      <c r="GQ106" s="323">
        <f>SUM(FJ106:GP106)</f>
        <v>315167.23</v>
      </c>
    </row>
    <row r="107" spans="1:199" ht="22.5" customHeight="1">
      <c r="A107" s="399" t="s">
        <v>163</v>
      </c>
      <c r="B107" s="400"/>
      <c r="C107" s="400"/>
      <c r="D107" s="400"/>
      <c r="E107" s="400"/>
      <c r="F107" s="400"/>
      <c r="G107" s="400"/>
      <c r="H107" s="400"/>
      <c r="I107" s="400"/>
      <c r="J107" s="400"/>
      <c r="K107" s="400"/>
      <c r="L107" s="400"/>
      <c r="M107" s="400"/>
      <c r="N107" s="400"/>
      <c r="O107" s="400"/>
      <c r="P107" s="400"/>
      <c r="Q107" s="400"/>
      <c r="R107" s="400"/>
      <c r="S107" s="400"/>
      <c r="T107" s="400"/>
      <c r="U107" s="400"/>
      <c r="V107" s="400"/>
      <c r="W107" s="400"/>
      <c r="X107" s="400"/>
      <c r="Y107" s="400"/>
      <c r="Z107" s="400"/>
      <c r="AA107" s="400"/>
      <c r="AB107" s="400"/>
      <c r="AC107" s="400"/>
      <c r="AD107" s="400"/>
      <c r="AE107" s="400"/>
      <c r="AF107" s="400"/>
      <c r="AG107" s="400"/>
      <c r="AH107" s="400"/>
      <c r="AI107" s="400"/>
      <c r="AJ107" s="400"/>
      <c r="AK107" s="400"/>
      <c r="AL107" s="400"/>
      <c r="AM107" s="400"/>
      <c r="AN107" s="400"/>
      <c r="AO107" s="400"/>
      <c r="AP107" s="400"/>
      <c r="AQ107" s="400"/>
      <c r="AR107" s="400"/>
      <c r="AS107" s="400"/>
      <c r="AT107" s="400"/>
      <c r="AU107" s="400"/>
      <c r="AV107" s="400"/>
      <c r="AW107" s="400"/>
      <c r="AX107" s="400"/>
      <c r="AY107" s="400"/>
      <c r="AZ107" s="400"/>
      <c r="BA107" s="400"/>
      <c r="BB107" s="400"/>
      <c r="BC107" s="400"/>
      <c r="BD107" s="400"/>
      <c r="BE107" s="400"/>
      <c r="BF107" s="400"/>
      <c r="BG107" s="400"/>
      <c r="BH107" s="400"/>
      <c r="BI107" s="400"/>
      <c r="BJ107" s="400"/>
      <c r="BK107" s="400"/>
      <c r="BL107" s="400"/>
      <c r="BM107" s="400"/>
      <c r="BN107" s="400"/>
      <c r="BO107" s="400"/>
      <c r="BP107" s="400"/>
      <c r="BQ107" s="400"/>
      <c r="BR107" s="400"/>
      <c r="BS107" s="400"/>
      <c r="BT107" s="400"/>
      <c r="BU107" s="400"/>
      <c r="BV107" s="400"/>
      <c r="BW107" s="400"/>
      <c r="BX107" s="387" t="s">
        <v>164</v>
      </c>
      <c r="BY107" s="388"/>
      <c r="BZ107" s="388"/>
      <c r="CA107" s="388"/>
      <c r="CB107" s="388"/>
      <c r="CC107" s="388"/>
      <c r="CD107" s="388"/>
      <c r="CE107" s="389"/>
      <c r="CF107" s="390" t="s">
        <v>165</v>
      </c>
      <c r="CG107" s="388"/>
      <c r="CH107" s="388"/>
      <c r="CI107" s="388"/>
      <c r="CJ107" s="388"/>
      <c r="CK107" s="388"/>
      <c r="CL107" s="388"/>
      <c r="CM107" s="388"/>
      <c r="CN107" s="388"/>
      <c r="CO107" s="388"/>
      <c r="CP107" s="388"/>
      <c r="CQ107" s="388"/>
      <c r="CR107" s="389"/>
      <c r="CS107" s="390"/>
      <c r="CT107" s="388"/>
      <c r="CU107" s="388"/>
      <c r="CV107" s="388"/>
      <c r="CW107" s="388"/>
      <c r="CX107" s="388"/>
      <c r="CY107" s="388"/>
      <c r="CZ107" s="388"/>
      <c r="DA107" s="388"/>
      <c r="DB107" s="388"/>
      <c r="DC107" s="388"/>
      <c r="DD107" s="388"/>
      <c r="DE107" s="389"/>
      <c r="DF107" s="375"/>
      <c r="DG107" s="376"/>
      <c r="DH107" s="376"/>
      <c r="DI107" s="376"/>
      <c r="DJ107" s="376"/>
      <c r="DK107" s="376"/>
      <c r="DL107" s="376"/>
      <c r="DM107" s="376"/>
      <c r="DN107" s="376"/>
      <c r="DO107" s="376"/>
      <c r="DP107" s="376"/>
      <c r="DQ107" s="376"/>
      <c r="DR107" s="405"/>
      <c r="DS107" s="375"/>
      <c r="DT107" s="376"/>
      <c r="DU107" s="376"/>
      <c r="DV107" s="376"/>
      <c r="DW107" s="376"/>
      <c r="DX107" s="376"/>
      <c r="DY107" s="376"/>
      <c r="DZ107" s="376"/>
      <c r="EA107" s="376"/>
      <c r="EB107" s="376"/>
      <c r="EC107" s="376"/>
      <c r="ED107" s="376"/>
      <c r="EE107" s="405"/>
      <c r="EF107" s="375"/>
      <c r="EG107" s="376"/>
      <c r="EH107" s="376"/>
      <c r="EI107" s="376"/>
      <c r="EJ107" s="376"/>
      <c r="EK107" s="376"/>
      <c r="EL107" s="376"/>
      <c r="EM107" s="376"/>
      <c r="EN107" s="376"/>
      <c r="EO107" s="376"/>
      <c r="EP107" s="376"/>
      <c r="EQ107" s="376"/>
      <c r="ER107" s="405"/>
      <c r="ES107" s="375" t="s">
        <v>47</v>
      </c>
      <c r="ET107" s="376"/>
      <c r="EU107" s="376"/>
      <c r="EV107" s="376"/>
      <c r="EW107" s="376"/>
      <c r="EX107" s="376"/>
      <c r="EY107" s="376"/>
      <c r="EZ107" s="376"/>
      <c r="FA107" s="376"/>
      <c r="FB107" s="376"/>
      <c r="FC107" s="376"/>
      <c r="FD107" s="376"/>
      <c r="FE107" s="383"/>
      <c r="FH107" s="23">
        <v>244</v>
      </c>
      <c r="FI107" s="23">
        <v>34901</v>
      </c>
      <c r="FJ107" s="23"/>
      <c r="FK107" s="23"/>
      <c r="FL107" s="46"/>
      <c r="FM107" s="47">
        <v>597</v>
      </c>
      <c r="FN107" s="46"/>
      <c r="FO107" s="46"/>
      <c r="FP107" s="61"/>
      <c r="FQ107" s="332"/>
      <c r="FR107" s="46"/>
      <c r="FS107" s="46"/>
      <c r="FT107" s="46"/>
      <c r="FU107" s="46"/>
      <c r="FV107" s="46"/>
      <c r="FW107" s="46"/>
      <c r="FX107" s="43"/>
      <c r="FY107" s="43"/>
      <c r="FZ107" s="43"/>
      <c r="GA107" s="43"/>
      <c r="GB107" s="43"/>
      <c r="GC107" s="43"/>
      <c r="GD107" s="43"/>
      <c r="GE107" s="43"/>
      <c r="GF107" s="43"/>
      <c r="GG107" s="43"/>
      <c r="GH107" s="42"/>
      <c r="GI107" s="42"/>
      <c r="GJ107" s="344"/>
      <c r="GK107" s="344"/>
      <c r="GL107" s="75"/>
      <c r="GM107" s="67"/>
      <c r="GN107" s="23"/>
      <c r="GO107" s="23"/>
      <c r="GP107" s="23"/>
      <c r="GQ107" s="323">
        <f t="shared" si="3"/>
        <v>597</v>
      </c>
    </row>
    <row r="108" spans="1:201" ht="11.25" customHeight="1" thickBot="1">
      <c r="A108" s="399"/>
      <c r="B108" s="400"/>
      <c r="C108" s="400"/>
      <c r="D108" s="400"/>
      <c r="E108" s="400"/>
      <c r="F108" s="400"/>
      <c r="G108" s="400"/>
      <c r="H108" s="400"/>
      <c r="I108" s="400"/>
      <c r="J108" s="400"/>
      <c r="K108" s="400"/>
      <c r="L108" s="400"/>
      <c r="M108" s="400"/>
      <c r="N108" s="400"/>
      <c r="O108" s="400"/>
      <c r="P108" s="400"/>
      <c r="Q108" s="400"/>
      <c r="R108" s="400"/>
      <c r="S108" s="400"/>
      <c r="T108" s="400"/>
      <c r="U108" s="400"/>
      <c r="V108" s="400"/>
      <c r="W108" s="400"/>
      <c r="X108" s="400"/>
      <c r="Y108" s="400"/>
      <c r="Z108" s="400"/>
      <c r="AA108" s="400"/>
      <c r="AB108" s="400"/>
      <c r="AC108" s="400"/>
      <c r="AD108" s="400"/>
      <c r="AE108" s="400"/>
      <c r="AF108" s="400"/>
      <c r="AG108" s="400"/>
      <c r="AH108" s="400"/>
      <c r="AI108" s="400"/>
      <c r="AJ108" s="400"/>
      <c r="AK108" s="400"/>
      <c r="AL108" s="400"/>
      <c r="AM108" s="400"/>
      <c r="AN108" s="400"/>
      <c r="AO108" s="400"/>
      <c r="AP108" s="400"/>
      <c r="AQ108" s="400"/>
      <c r="AR108" s="400"/>
      <c r="AS108" s="400"/>
      <c r="AT108" s="400"/>
      <c r="AU108" s="400"/>
      <c r="AV108" s="400"/>
      <c r="AW108" s="400"/>
      <c r="AX108" s="400"/>
      <c r="AY108" s="400"/>
      <c r="AZ108" s="400"/>
      <c r="BA108" s="400"/>
      <c r="BB108" s="400"/>
      <c r="BC108" s="400"/>
      <c r="BD108" s="400"/>
      <c r="BE108" s="400"/>
      <c r="BF108" s="400"/>
      <c r="BG108" s="400"/>
      <c r="BH108" s="400"/>
      <c r="BI108" s="400"/>
      <c r="BJ108" s="400"/>
      <c r="BK108" s="400"/>
      <c r="BL108" s="400"/>
      <c r="BM108" s="400"/>
      <c r="BN108" s="400"/>
      <c r="BO108" s="400"/>
      <c r="BP108" s="400"/>
      <c r="BQ108" s="400"/>
      <c r="BR108" s="400"/>
      <c r="BS108" s="400"/>
      <c r="BT108" s="400"/>
      <c r="BU108" s="400"/>
      <c r="BV108" s="400"/>
      <c r="BW108" s="400"/>
      <c r="BX108" s="401"/>
      <c r="BY108" s="402"/>
      <c r="BZ108" s="402"/>
      <c r="CA108" s="402"/>
      <c r="CB108" s="402"/>
      <c r="CC108" s="402"/>
      <c r="CD108" s="402"/>
      <c r="CE108" s="403"/>
      <c r="CF108" s="404"/>
      <c r="CG108" s="402"/>
      <c r="CH108" s="402"/>
      <c r="CI108" s="402"/>
      <c r="CJ108" s="402"/>
      <c r="CK108" s="402"/>
      <c r="CL108" s="402"/>
      <c r="CM108" s="402"/>
      <c r="CN108" s="402"/>
      <c r="CO108" s="402"/>
      <c r="CP108" s="402"/>
      <c r="CQ108" s="402"/>
      <c r="CR108" s="403"/>
      <c r="CS108" s="404"/>
      <c r="CT108" s="402"/>
      <c r="CU108" s="402"/>
      <c r="CV108" s="402"/>
      <c r="CW108" s="402"/>
      <c r="CX108" s="402"/>
      <c r="CY108" s="402"/>
      <c r="CZ108" s="402"/>
      <c r="DA108" s="402"/>
      <c r="DB108" s="402"/>
      <c r="DC108" s="402"/>
      <c r="DD108" s="402"/>
      <c r="DE108" s="403"/>
      <c r="DF108" s="395"/>
      <c r="DG108" s="396"/>
      <c r="DH108" s="396"/>
      <c r="DI108" s="396"/>
      <c r="DJ108" s="396"/>
      <c r="DK108" s="396"/>
      <c r="DL108" s="396"/>
      <c r="DM108" s="396"/>
      <c r="DN108" s="396"/>
      <c r="DO108" s="396"/>
      <c r="DP108" s="396"/>
      <c r="DQ108" s="396"/>
      <c r="DR108" s="397"/>
      <c r="DS108" s="395"/>
      <c r="DT108" s="396"/>
      <c r="DU108" s="396"/>
      <c r="DV108" s="396"/>
      <c r="DW108" s="396"/>
      <c r="DX108" s="396"/>
      <c r="DY108" s="396"/>
      <c r="DZ108" s="396"/>
      <c r="EA108" s="396"/>
      <c r="EB108" s="396"/>
      <c r="EC108" s="396"/>
      <c r="ED108" s="396"/>
      <c r="EE108" s="397"/>
      <c r="EF108" s="395"/>
      <c r="EG108" s="396"/>
      <c r="EH108" s="396"/>
      <c r="EI108" s="396"/>
      <c r="EJ108" s="396"/>
      <c r="EK108" s="396"/>
      <c r="EL108" s="396"/>
      <c r="EM108" s="396"/>
      <c r="EN108" s="396"/>
      <c r="EO108" s="396"/>
      <c r="EP108" s="396"/>
      <c r="EQ108" s="396"/>
      <c r="ER108" s="397"/>
      <c r="ES108" s="395"/>
      <c r="ET108" s="396"/>
      <c r="EU108" s="396"/>
      <c r="EV108" s="396"/>
      <c r="EW108" s="396"/>
      <c r="EX108" s="396"/>
      <c r="EY108" s="396"/>
      <c r="EZ108" s="396"/>
      <c r="FA108" s="396"/>
      <c r="FB108" s="396"/>
      <c r="FC108" s="396"/>
      <c r="FD108" s="396"/>
      <c r="FE108" s="398"/>
      <c r="FH108" s="23">
        <v>111.119</v>
      </c>
      <c r="FI108" s="23" t="s">
        <v>327</v>
      </c>
      <c r="FJ108" s="23"/>
      <c r="FK108" s="23"/>
      <c r="FL108" s="46"/>
      <c r="FM108" s="46"/>
      <c r="FN108" s="46"/>
      <c r="FO108" s="46"/>
      <c r="FP108" s="61"/>
      <c r="FQ108" s="332"/>
      <c r="FR108" s="46"/>
      <c r="FS108" s="46"/>
      <c r="FT108" s="46"/>
      <c r="FU108" s="46"/>
      <c r="FV108" s="46"/>
      <c r="FW108" s="46"/>
      <c r="FX108" s="43"/>
      <c r="FY108" s="43"/>
      <c r="FZ108" s="43"/>
      <c r="GA108" s="43"/>
      <c r="GB108" s="43"/>
      <c r="GC108" s="43"/>
      <c r="GD108" s="43"/>
      <c r="GE108" s="43"/>
      <c r="GF108" s="43"/>
      <c r="GG108" s="43"/>
      <c r="GH108" s="42"/>
      <c r="GI108" s="42"/>
      <c r="GJ108" s="344"/>
      <c r="GK108" s="344"/>
      <c r="GL108" s="75"/>
      <c r="GM108" s="69"/>
      <c r="GN108" s="23"/>
      <c r="GO108" s="23"/>
      <c r="GP108" s="23"/>
      <c r="GQ108" s="323">
        <f t="shared" si="3"/>
        <v>0</v>
      </c>
      <c r="GR108" s="1">
        <f>GQ108/1.302</f>
        <v>0</v>
      </c>
      <c r="GS108" s="1">
        <f>GQ108-GR108</f>
        <v>0</v>
      </c>
    </row>
    <row r="109" spans="164:199" ht="18.75" customHeight="1">
      <c r="FH109" s="23">
        <v>244</v>
      </c>
      <c r="FI109" s="23" t="s">
        <v>328</v>
      </c>
      <c r="FJ109" s="23"/>
      <c r="FK109" s="23"/>
      <c r="FL109" s="46"/>
      <c r="FM109" s="46"/>
      <c r="FN109" s="46"/>
      <c r="FO109" s="46"/>
      <c r="FP109" s="61"/>
      <c r="FQ109" s="332"/>
      <c r="FR109" s="46"/>
      <c r="FS109" s="46"/>
      <c r="FT109" s="46"/>
      <c r="FU109" s="46"/>
      <c r="FV109" s="46"/>
      <c r="FW109" s="46"/>
      <c r="FX109" s="43"/>
      <c r="FY109" s="42"/>
      <c r="FZ109" s="43"/>
      <c r="GA109" s="43"/>
      <c r="GB109" s="43"/>
      <c r="GC109" s="43"/>
      <c r="GD109" s="43"/>
      <c r="GE109" s="43"/>
      <c r="GF109" s="43"/>
      <c r="GG109" s="43"/>
      <c r="GH109" s="42"/>
      <c r="GI109" s="42"/>
      <c r="GJ109" s="344"/>
      <c r="GK109" s="344"/>
      <c r="GL109" s="75"/>
      <c r="GM109" s="69"/>
      <c r="GN109" s="23"/>
      <c r="GO109" s="23"/>
      <c r="GP109" s="23"/>
      <c r="GQ109" s="323">
        <f t="shared" si="3"/>
        <v>0</v>
      </c>
    </row>
    <row r="110" spans="164:199" ht="18.75" customHeight="1">
      <c r="FH110" s="23">
        <v>244</v>
      </c>
      <c r="FI110" s="23" t="s">
        <v>363</v>
      </c>
      <c r="FJ110" s="23"/>
      <c r="FK110" s="23"/>
      <c r="FL110" s="46"/>
      <c r="FM110" s="46"/>
      <c r="FN110" s="46"/>
      <c r="FO110" s="46"/>
      <c r="FP110" s="61"/>
      <c r="FQ110" s="332"/>
      <c r="FR110" s="46"/>
      <c r="FS110" s="46"/>
      <c r="FT110" s="46">
        <v>128000</v>
      </c>
      <c r="FU110" s="46"/>
      <c r="FV110" s="46"/>
      <c r="FW110" s="46"/>
      <c r="FX110" s="43"/>
      <c r="FY110" s="42"/>
      <c r="FZ110" s="43"/>
      <c r="GA110" s="43"/>
      <c r="GB110" s="43"/>
      <c r="GC110" s="43"/>
      <c r="GD110" s="43"/>
      <c r="GE110" s="43"/>
      <c r="GF110" s="43"/>
      <c r="GG110" s="43"/>
      <c r="GH110" s="42"/>
      <c r="GI110" s="42"/>
      <c r="GJ110" s="344"/>
      <c r="GK110" s="344"/>
      <c r="GL110" s="75"/>
      <c r="GM110" s="69"/>
      <c r="GN110" s="23"/>
      <c r="GO110" s="23"/>
      <c r="GP110" s="23"/>
      <c r="GQ110" s="323">
        <f t="shared" si="3"/>
        <v>128000</v>
      </c>
    </row>
    <row r="111" spans="164:199" ht="18.75" customHeight="1">
      <c r="FH111" s="23">
        <v>244</v>
      </c>
      <c r="FI111" s="23" t="s">
        <v>364</v>
      </c>
      <c r="FJ111" s="23"/>
      <c r="FK111" s="23"/>
      <c r="FL111" s="46"/>
      <c r="FM111" s="46"/>
      <c r="FN111" s="46"/>
      <c r="FO111" s="46"/>
      <c r="FP111" s="61"/>
      <c r="FQ111" s="332"/>
      <c r="FR111" s="46"/>
      <c r="FS111" s="46"/>
      <c r="FT111" s="46"/>
      <c r="FU111" s="343">
        <v>144400</v>
      </c>
      <c r="FV111" s="46"/>
      <c r="FW111" s="46"/>
      <c r="FX111" s="43"/>
      <c r="FY111" s="42"/>
      <c r="FZ111" s="43"/>
      <c r="GA111" s="43"/>
      <c r="GB111" s="43"/>
      <c r="GC111" s="43"/>
      <c r="GD111" s="43"/>
      <c r="GE111" s="43"/>
      <c r="GF111" s="43"/>
      <c r="GG111" s="43"/>
      <c r="GH111" s="42"/>
      <c r="GI111" s="42"/>
      <c r="GJ111" s="344"/>
      <c r="GK111" s="344"/>
      <c r="GL111" s="75"/>
      <c r="GM111" s="69"/>
      <c r="GN111" s="23"/>
      <c r="GO111" s="23"/>
      <c r="GP111" s="23"/>
      <c r="GQ111" s="323">
        <f t="shared" si="3"/>
        <v>144400</v>
      </c>
    </row>
    <row r="112" spans="1:199" s="3" customFormat="1" ht="11.25" customHeight="1">
      <c r="A112" s="18" t="s">
        <v>235</v>
      </c>
      <c r="FH112" s="23">
        <v>244</v>
      </c>
      <c r="FI112" s="23" t="s">
        <v>329</v>
      </c>
      <c r="FJ112" s="23"/>
      <c r="FK112" s="23"/>
      <c r="FL112" s="46"/>
      <c r="FM112" s="46"/>
      <c r="FN112" s="46"/>
      <c r="FO112" s="46"/>
      <c r="FP112" s="61"/>
      <c r="FQ112" s="332"/>
      <c r="FR112" s="46">
        <v>8030</v>
      </c>
      <c r="FS112" s="46"/>
      <c r="FT112" s="46"/>
      <c r="FU112" s="46"/>
      <c r="FV112" s="46"/>
      <c r="FW112" s="46"/>
      <c r="FX112" s="43"/>
      <c r="FY112" s="42"/>
      <c r="FZ112" s="43"/>
      <c r="GA112" s="43"/>
      <c r="GB112" s="43"/>
      <c r="GC112" s="43"/>
      <c r="GD112" s="43"/>
      <c r="GE112" s="43"/>
      <c r="GF112" s="43"/>
      <c r="GG112" s="43"/>
      <c r="GH112" s="42"/>
      <c r="GI112" s="42"/>
      <c r="GJ112" s="344"/>
      <c r="GK112" s="344"/>
      <c r="GL112" s="75"/>
      <c r="GM112" s="69"/>
      <c r="GN112" s="23"/>
      <c r="GO112" s="23"/>
      <c r="GP112" s="23"/>
      <c r="GQ112" s="323">
        <f t="shared" si="3"/>
        <v>8030</v>
      </c>
    </row>
    <row r="113" spans="1:199" s="3" customFormat="1" ht="11.25" customHeight="1">
      <c r="A113" s="18" t="s">
        <v>236</v>
      </c>
      <c r="FH113" s="23">
        <v>244</v>
      </c>
      <c r="FI113" s="23" t="s">
        <v>330</v>
      </c>
      <c r="FJ113" s="23"/>
      <c r="FK113" s="23"/>
      <c r="FL113" s="46"/>
      <c r="FM113" s="46"/>
      <c r="FN113" s="46"/>
      <c r="FO113" s="46"/>
      <c r="FP113" s="61"/>
      <c r="FQ113" s="332"/>
      <c r="FR113" s="46"/>
      <c r="FS113" s="46">
        <v>243500</v>
      </c>
      <c r="FT113" s="46"/>
      <c r="FU113" s="46"/>
      <c r="FV113" s="46"/>
      <c r="FW113" s="46"/>
      <c r="FX113" s="43"/>
      <c r="FY113" s="42"/>
      <c r="FZ113" s="43"/>
      <c r="GA113" s="43"/>
      <c r="GB113" s="43"/>
      <c r="GC113" s="43"/>
      <c r="GD113" s="43"/>
      <c r="GE113" s="43"/>
      <c r="GF113" s="43"/>
      <c r="GG113" s="43"/>
      <c r="GH113" s="42"/>
      <c r="GI113" s="42"/>
      <c r="GJ113" s="344"/>
      <c r="GK113" s="344"/>
      <c r="GL113" s="75"/>
      <c r="GM113" s="69"/>
      <c r="GN113" s="23"/>
      <c r="GO113" s="23"/>
      <c r="GP113" s="23"/>
      <c r="GQ113" s="323">
        <f t="shared" si="3"/>
        <v>243500</v>
      </c>
    </row>
    <row r="114" spans="1:199" s="3" customFormat="1" ht="11.25" customHeight="1">
      <c r="A114" s="18" t="s">
        <v>237</v>
      </c>
      <c r="FH114" s="51">
        <v>321</v>
      </c>
      <c r="FI114" s="51">
        <v>262</v>
      </c>
      <c r="FJ114" s="51"/>
      <c r="FK114" s="51"/>
      <c r="FL114" s="51"/>
      <c r="FM114" s="51"/>
      <c r="FN114" s="51"/>
      <c r="FO114" s="51"/>
      <c r="FP114" s="298"/>
      <c r="FQ114" s="336"/>
      <c r="FR114" s="51"/>
      <c r="FS114" s="51"/>
      <c r="FT114" s="51"/>
      <c r="FU114" s="51"/>
      <c r="FV114" s="51"/>
      <c r="FW114" s="51"/>
      <c r="FX114" s="54"/>
      <c r="FY114" s="51"/>
      <c r="FZ114" s="54"/>
      <c r="GA114" s="54"/>
      <c r="GB114" s="54"/>
      <c r="GC114" s="54"/>
      <c r="GD114" s="54"/>
      <c r="GE114" s="54"/>
      <c r="GF114" s="54"/>
      <c r="GG114" s="54"/>
      <c r="GH114" s="51"/>
      <c r="GI114" s="51"/>
      <c r="GJ114" s="298"/>
      <c r="GK114" s="298"/>
      <c r="GL114" s="77"/>
      <c r="GM114" s="71"/>
      <c r="GN114" s="51"/>
      <c r="GO114" s="51"/>
      <c r="GP114" s="51"/>
      <c r="GQ114" s="323">
        <f t="shared" si="3"/>
        <v>0</v>
      </c>
    </row>
    <row r="115" spans="1:199" s="3" customFormat="1" ht="10.5" customHeight="1">
      <c r="A115" s="18" t="s">
        <v>238</v>
      </c>
      <c r="FH115" s="51">
        <v>244</v>
      </c>
      <c r="FI115" s="51" t="s">
        <v>352</v>
      </c>
      <c r="FJ115" s="54"/>
      <c r="FK115" s="54"/>
      <c r="FL115" s="54"/>
      <c r="FM115" s="54"/>
      <c r="FN115" s="54"/>
      <c r="FO115" s="54"/>
      <c r="FP115" s="76"/>
      <c r="FQ115" s="337"/>
      <c r="FR115" s="51"/>
      <c r="FS115" s="51"/>
      <c r="FT115" s="51"/>
      <c r="FU115" s="51"/>
      <c r="FV115" s="54"/>
      <c r="FW115" s="54"/>
      <c r="FX115" s="54"/>
      <c r="FY115" s="51"/>
      <c r="FZ115" s="54"/>
      <c r="GA115" s="54"/>
      <c r="GB115" s="54"/>
      <c r="GC115" s="54"/>
      <c r="GD115" s="54"/>
      <c r="GE115" s="54"/>
      <c r="GF115" s="54"/>
      <c r="GG115" s="54"/>
      <c r="GH115" s="51"/>
      <c r="GI115" s="51"/>
      <c r="GJ115" s="298"/>
      <c r="GK115" s="298"/>
      <c r="GL115" s="77"/>
      <c r="GM115" s="71"/>
      <c r="GN115" s="51"/>
      <c r="GO115" s="51"/>
      <c r="GP115" s="51"/>
      <c r="GQ115" s="323">
        <f t="shared" si="3"/>
        <v>0</v>
      </c>
    </row>
    <row r="116" spans="1:199" s="3" customFormat="1" ht="10.5" customHeight="1">
      <c r="A116" s="18"/>
      <c r="FH116" s="51">
        <v>29501</v>
      </c>
      <c r="FI116" s="51">
        <v>29501</v>
      </c>
      <c r="FJ116" s="54"/>
      <c r="FK116" s="54"/>
      <c r="FL116" s="54"/>
      <c r="FM116" s="54"/>
      <c r="FN116" s="54">
        <v>750</v>
      </c>
      <c r="FO116" s="54"/>
      <c r="FP116" s="76"/>
      <c r="FQ116" s="337"/>
      <c r="FR116" s="51"/>
      <c r="FS116" s="51"/>
      <c r="FT116" s="51"/>
      <c r="FU116" s="51"/>
      <c r="FV116" s="54"/>
      <c r="FW116" s="54"/>
      <c r="FX116" s="54"/>
      <c r="FY116" s="51"/>
      <c r="FZ116" s="54"/>
      <c r="GA116" s="54"/>
      <c r="GB116" s="54"/>
      <c r="GC116" s="54"/>
      <c r="GD116" s="54"/>
      <c r="GE116" s="54"/>
      <c r="GF116" s="54"/>
      <c r="GG116" s="54"/>
      <c r="GH116" s="51"/>
      <c r="GI116" s="51"/>
      <c r="GJ116" s="298"/>
      <c r="GK116" s="298"/>
      <c r="GL116" s="77"/>
      <c r="GM116" s="71"/>
      <c r="GN116" s="51"/>
      <c r="GO116" s="51"/>
      <c r="GP116" s="51"/>
      <c r="GQ116" s="49">
        <f t="shared" si="3"/>
        <v>750</v>
      </c>
    </row>
    <row r="117" spans="1:199" s="3" customFormat="1" ht="10.5" customHeight="1">
      <c r="A117" s="18"/>
      <c r="FH117" s="51">
        <v>244</v>
      </c>
      <c r="FI117" s="51">
        <v>22504</v>
      </c>
      <c r="FJ117" s="356"/>
      <c r="FK117" s="356"/>
      <c r="FL117" s="356"/>
      <c r="FM117" s="356"/>
      <c r="FN117" s="356">
        <v>30360</v>
      </c>
      <c r="FO117" s="356"/>
      <c r="FP117" s="356"/>
      <c r="FQ117" s="357"/>
      <c r="FR117" s="358"/>
      <c r="FS117" s="358"/>
      <c r="FT117" s="358"/>
      <c r="FU117" s="358"/>
      <c r="FV117" s="356"/>
      <c r="FW117" s="356"/>
      <c r="FX117" s="356"/>
      <c r="FY117" s="358"/>
      <c r="FZ117" s="356"/>
      <c r="GA117" s="356"/>
      <c r="GB117" s="356"/>
      <c r="GC117" s="356"/>
      <c r="GD117" s="356"/>
      <c r="GE117" s="356"/>
      <c r="GF117" s="356"/>
      <c r="GG117" s="356"/>
      <c r="GH117" s="358"/>
      <c r="GI117" s="358"/>
      <c r="GJ117" s="358"/>
      <c r="GK117" s="358"/>
      <c r="GL117" s="359"/>
      <c r="GM117" s="71"/>
      <c r="GN117" s="51"/>
      <c r="GO117" s="51"/>
      <c r="GP117" s="51"/>
      <c r="GQ117" s="49">
        <f t="shared" si="3"/>
        <v>30360</v>
      </c>
    </row>
    <row r="118" spans="1:199" s="3" customFormat="1" ht="10.5" customHeight="1">
      <c r="A118" s="18"/>
      <c r="FH118" s="51">
        <v>244</v>
      </c>
      <c r="FI118" s="51">
        <v>22508</v>
      </c>
      <c r="FJ118" s="356"/>
      <c r="FK118" s="356"/>
      <c r="FL118" s="356"/>
      <c r="FM118" s="356"/>
      <c r="FN118" s="356">
        <v>24000</v>
      </c>
      <c r="FO118" s="356"/>
      <c r="FP118" s="356"/>
      <c r="FQ118" s="357"/>
      <c r="FR118" s="358"/>
      <c r="FS118" s="358"/>
      <c r="FT118" s="358"/>
      <c r="FU118" s="358"/>
      <c r="FV118" s="356"/>
      <c r="FW118" s="356"/>
      <c r="FX118" s="356"/>
      <c r="FY118" s="358"/>
      <c r="FZ118" s="356"/>
      <c r="GA118" s="356"/>
      <c r="GB118" s="356"/>
      <c r="GC118" s="356"/>
      <c r="GD118" s="356"/>
      <c r="GE118" s="356"/>
      <c r="GF118" s="356"/>
      <c r="GG118" s="356"/>
      <c r="GH118" s="358"/>
      <c r="GI118" s="358"/>
      <c r="GJ118" s="358"/>
      <c r="GK118" s="358"/>
      <c r="GL118" s="359"/>
      <c r="GM118" s="71"/>
      <c r="GN118" s="51"/>
      <c r="GO118" s="51"/>
      <c r="GP118" s="51"/>
      <c r="GQ118" s="49">
        <f t="shared" si="3"/>
        <v>24000</v>
      </c>
    </row>
    <row r="119" spans="1:199" s="3" customFormat="1" ht="10.5" customHeight="1" thickBot="1">
      <c r="A119" s="18" t="s">
        <v>239</v>
      </c>
      <c r="FH119" s="35"/>
      <c r="FI119" s="34"/>
      <c r="FJ119" s="303">
        <f>SUM(FJ73:FJ115)</f>
        <v>0</v>
      </c>
      <c r="FK119" s="347">
        <f>SUM(FK73:FK115)</f>
        <v>0</v>
      </c>
      <c r="FL119" s="347">
        <f>SUM(FL73:FL115)</f>
        <v>928083</v>
      </c>
      <c r="FM119" s="347">
        <f>SUM(FM73:FM115)</f>
        <v>20939268</v>
      </c>
      <c r="FN119" s="347">
        <f>SUM(FN73:FN118)</f>
        <v>5147461.63</v>
      </c>
      <c r="FO119" s="347">
        <f>SUM(FO73:FO118)</f>
        <v>48813.14</v>
      </c>
      <c r="FP119" s="347">
        <f aca="true" t="shared" si="4" ref="FP119:GP119">SUM(FP73:FP118)</f>
        <v>1125200</v>
      </c>
      <c r="FQ119" s="347">
        <f t="shared" si="4"/>
        <v>115513</v>
      </c>
      <c r="FR119" s="347">
        <f t="shared" si="4"/>
        <v>8030</v>
      </c>
      <c r="FS119" s="347">
        <f t="shared" si="4"/>
        <v>243500</v>
      </c>
      <c r="FT119" s="347">
        <f t="shared" si="4"/>
        <v>128000</v>
      </c>
      <c r="FU119" s="347">
        <f t="shared" si="4"/>
        <v>144400</v>
      </c>
      <c r="FV119" s="347">
        <f t="shared" si="4"/>
        <v>3000</v>
      </c>
      <c r="FW119" s="347">
        <f t="shared" si="4"/>
        <v>18170.94</v>
      </c>
      <c r="FX119" s="347">
        <f t="shared" si="4"/>
        <v>131008.3</v>
      </c>
      <c r="FY119" s="347">
        <f t="shared" si="4"/>
        <v>18500</v>
      </c>
      <c r="FZ119" s="347">
        <f t="shared" si="4"/>
        <v>400</v>
      </c>
      <c r="GA119" s="347">
        <f t="shared" si="4"/>
        <v>412800</v>
      </c>
      <c r="GB119" s="347">
        <f t="shared" si="4"/>
        <v>33600</v>
      </c>
      <c r="GC119" s="347">
        <f t="shared" si="4"/>
        <v>0</v>
      </c>
      <c r="GD119" s="347">
        <f t="shared" si="4"/>
        <v>24000</v>
      </c>
      <c r="GE119" s="347">
        <f t="shared" si="4"/>
        <v>52000</v>
      </c>
      <c r="GF119" s="347">
        <f t="shared" si="4"/>
        <v>26000</v>
      </c>
      <c r="GG119" s="347">
        <f t="shared" si="4"/>
        <v>50000</v>
      </c>
      <c r="GH119" s="347">
        <f t="shared" si="4"/>
        <v>294686.2</v>
      </c>
      <c r="GI119" s="347">
        <f t="shared" si="4"/>
        <v>106843.3</v>
      </c>
      <c r="GJ119" s="347">
        <f t="shared" si="4"/>
        <v>951200</v>
      </c>
      <c r="GK119" s="347">
        <f t="shared" si="4"/>
        <v>43263</v>
      </c>
      <c r="GL119" s="347">
        <f t="shared" si="4"/>
        <v>69483.31</v>
      </c>
      <c r="GM119" s="347">
        <f t="shared" si="4"/>
        <v>0</v>
      </c>
      <c r="GN119" s="347">
        <f t="shared" si="4"/>
        <v>0</v>
      </c>
      <c r="GO119" s="347">
        <f t="shared" si="4"/>
        <v>376000</v>
      </c>
      <c r="GP119" s="347">
        <f t="shared" si="4"/>
        <v>0</v>
      </c>
      <c r="GQ119" s="49">
        <f>SUM(FJ119:GP119)</f>
        <v>31439223.82</v>
      </c>
    </row>
    <row r="120" spans="1:198" s="3" customFormat="1" ht="10.5" customHeight="1">
      <c r="A120" s="18" t="s">
        <v>240</v>
      </c>
      <c r="FH120" s="1"/>
      <c r="FI120" s="1"/>
      <c r="FJ120" s="1"/>
      <c r="FK120" s="1"/>
      <c r="FL120" s="1"/>
      <c r="FM120" s="1"/>
      <c r="FN120" s="1"/>
      <c r="FO120" s="27"/>
      <c r="FP120" s="27"/>
      <c r="FQ120" s="27"/>
      <c r="FR120" s="1"/>
      <c r="FS120" s="1"/>
      <c r="FT120" s="1"/>
      <c r="FU120" s="1"/>
      <c r="FV120" s="1"/>
      <c r="FW120" s="1"/>
      <c r="FX120" s="27"/>
      <c r="FY120" s="27"/>
      <c r="FZ120" s="27"/>
      <c r="GA120" s="1"/>
      <c r="GB120" s="1"/>
      <c r="GC120" s="1"/>
      <c r="GD120" s="1"/>
      <c r="GE120" s="1"/>
      <c r="GF120" s="1"/>
      <c r="GG120" s="1"/>
      <c r="GH120" s="1"/>
      <c r="GI120" s="1"/>
      <c r="GJ120" s="1"/>
      <c r="GK120" s="1"/>
      <c r="GL120" s="1"/>
      <c r="GM120" s="1"/>
      <c r="GN120" s="1"/>
      <c r="GO120" s="1"/>
      <c r="GP120" s="1"/>
    </row>
    <row r="121" spans="1:199" s="3" customFormat="1" ht="31.5" customHeight="1">
      <c r="A121" s="394" t="s">
        <v>241</v>
      </c>
      <c r="B121" s="394"/>
      <c r="C121" s="394"/>
      <c r="D121" s="394"/>
      <c r="E121" s="394"/>
      <c r="F121" s="394"/>
      <c r="G121" s="394"/>
      <c r="H121" s="394"/>
      <c r="I121" s="394"/>
      <c r="J121" s="394"/>
      <c r="K121" s="394"/>
      <c r="L121" s="394"/>
      <c r="M121" s="394"/>
      <c r="N121" s="394"/>
      <c r="O121" s="394"/>
      <c r="P121" s="394"/>
      <c r="Q121" s="394"/>
      <c r="R121" s="394"/>
      <c r="S121" s="394"/>
      <c r="T121" s="394"/>
      <c r="U121" s="394"/>
      <c r="V121" s="394"/>
      <c r="W121" s="394"/>
      <c r="X121" s="394"/>
      <c r="Y121" s="394"/>
      <c r="Z121" s="394"/>
      <c r="AA121" s="394"/>
      <c r="AB121" s="394"/>
      <c r="AC121" s="394"/>
      <c r="AD121" s="394"/>
      <c r="AE121" s="394"/>
      <c r="AF121" s="394"/>
      <c r="AG121" s="394"/>
      <c r="AH121" s="394"/>
      <c r="AI121" s="394"/>
      <c r="AJ121" s="394"/>
      <c r="AK121" s="394"/>
      <c r="AL121" s="394"/>
      <c r="AM121" s="394"/>
      <c r="AN121" s="394"/>
      <c r="AO121" s="394"/>
      <c r="AP121" s="394"/>
      <c r="AQ121" s="394"/>
      <c r="AR121" s="394"/>
      <c r="AS121" s="394"/>
      <c r="AT121" s="394"/>
      <c r="AU121" s="394"/>
      <c r="AV121" s="394"/>
      <c r="AW121" s="394"/>
      <c r="AX121" s="394"/>
      <c r="AY121" s="394"/>
      <c r="AZ121" s="394"/>
      <c r="BA121" s="394"/>
      <c r="BB121" s="394"/>
      <c r="BC121" s="394"/>
      <c r="BD121" s="394"/>
      <c r="BE121" s="394"/>
      <c r="BF121" s="394"/>
      <c r="BG121" s="394"/>
      <c r="BH121" s="394"/>
      <c r="BI121" s="394"/>
      <c r="BJ121" s="394"/>
      <c r="BK121" s="394"/>
      <c r="BL121" s="394"/>
      <c r="BM121" s="394"/>
      <c r="BN121" s="394"/>
      <c r="BO121" s="394"/>
      <c r="BP121" s="394"/>
      <c r="BQ121" s="394"/>
      <c r="BR121" s="394"/>
      <c r="BS121" s="394"/>
      <c r="BT121" s="394"/>
      <c r="BU121" s="394"/>
      <c r="BV121" s="394"/>
      <c r="BW121" s="394"/>
      <c r="BX121" s="394"/>
      <c r="BY121" s="394"/>
      <c r="BZ121" s="394"/>
      <c r="CA121" s="394"/>
      <c r="CB121" s="394"/>
      <c r="CC121" s="394"/>
      <c r="CD121" s="394"/>
      <c r="CE121" s="394"/>
      <c r="CF121" s="394"/>
      <c r="CG121" s="394"/>
      <c r="CH121" s="394"/>
      <c r="CI121" s="394"/>
      <c r="CJ121" s="394"/>
      <c r="CK121" s="394"/>
      <c r="CL121" s="394"/>
      <c r="CM121" s="394"/>
      <c r="CN121" s="394"/>
      <c r="CO121" s="394"/>
      <c r="CP121" s="394"/>
      <c r="CQ121" s="394"/>
      <c r="CR121" s="394"/>
      <c r="CS121" s="394"/>
      <c r="CT121" s="394"/>
      <c r="CU121" s="394"/>
      <c r="CV121" s="394"/>
      <c r="CW121" s="394"/>
      <c r="CX121" s="394"/>
      <c r="CY121" s="394"/>
      <c r="CZ121" s="394"/>
      <c r="DA121" s="394"/>
      <c r="DB121" s="394"/>
      <c r="DC121" s="394"/>
      <c r="DD121" s="394"/>
      <c r="DE121" s="394"/>
      <c r="DF121" s="394"/>
      <c r="DG121" s="394"/>
      <c r="DH121" s="394"/>
      <c r="DI121" s="394"/>
      <c r="DJ121" s="394"/>
      <c r="DK121" s="394"/>
      <c r="DL121" s="394"/>
      <c r="DM121" s="394"/>
      <c r="DN121" s="394"/>
      <c r="DO121" s="394"/>
      <c r="DP121" s="394"/>
      <c r="DQ121" s="394"/>
      <c r="DR121" s="394"/>
      <c r="DS121" s="394"/>
      <c r="DT121" s="394"/>
      <c r="DU121" s="394"/>
      <c r="DV121" s="394"/>
      <c r="DW121" s="394"/>
      <c r="DX121" s="394"/>
      <c r="DY121" s="394"/>
      <c r="DZ121" s="394"/>
      <c r="EA121" s="394"/>
      <c r="EB121" s="394"/>
      <c r="EC121" s="394"/>
      <c r="ED121" s="394"/>
      <c r="EE121" s="394"/>
      <c r="EF121" s="394"/>
      <c r="EG121" s="394"/>
      <c r="EH121" s="394"/>
      <c r="EI121" s="394"/>
      <c r="EJ121" s="394"/>
      <c r="EK121" s="394"/>
      <c r="EL121" s="394"/>
      <c r="EM121" s="394"/>
      <c r="EN121" s="394"/>
      <c r="EO121" s="394"/>
      <c r="EP121" s="394"/>
      <c r="EQ121" s="394"/>
      <c r="ER121" s="394"/>
      <c r="ES121" s="394"/>
      <c r="ET121" s="394"/>
      <c r="EU121" s="394"/>
      <c r="EV121" s="394"/>
      <c r="EW121" s="394"/>
      <c r="EX121" s="394"/>
      <c r="EY121" s="394"/>
      <c r="EZ121" s="394"/>
      <c r="FA121" s="394"/>
      <c r="FB121" s="394"/>
      <c r="FC121" s="394"/>
      <c r="FD121" s="394"/>
      <c r="FE121" s="394"/>
      <c r="FH121" s="1"/>
      <c r="FI121" s="1"/>
      <c r="FJ121" s="79">
        <f>FK119+FL119+FM119+FN119+FO119+FP119+FQ119+FR119+FS119+FT119+FU119+FV119+FW119+FX119+FY119+FZ119+GA119+GB119+GC119+GD119+GE119+GF119+GH119+GI119+GJ119+GK119+GL119+GG119</f>
        <v>31063223.82</v>
      </c>
      <c r="FK121" s="59">
        <v>27228241.57</v>
      </c>
      <c r="FL121" s="22">
        <f>FJ121-FK121</f>
        <v>3834982.25</v>
      </c>
      <c r="FM121" s="1"/>
      <c r="FN121" s="1"/>
      <c r="FO121" s="27"/>
      <c r="FP121" s="27"/>
      <c r="FQ121" s="27"/>
      <c r="FR121" s="1"/>
      <c r="FS121" s="1"/>
      <c r="FT121" s="1"/>
      <c r="FU121" s="1"/>
      <c r="FV121" s="1"/>
      <c r="FW121" s="1"/>
      <c r="FX121" s="27"/>
      <c r="FY121" s="27"/>
      <c r="FZ121" s="27"/>
      <c r="GA121" s="1"/>
      <c r="GB121" s="1"/>
      <c r="GC121" s="1"/>
      <c r="GD121" s="1"/>
      <c r="GE121" s="1"/>
      <c r="GF121" s="1"/>
      <c r="GG121" s="1"/>
      <c r="GH121" s="1"/>
      <c r="GI121" s="1"/>
      <c r="GJ121" s="1"/>
      <c r="GK121" s="1"/>
      <c r="GL121" s="1"/>
      <c r="GM121" s="1"/>
      <c r="GN121" s="1"/>
      <c r="GO121" s="1"/>
      <c r="GP121" s="1"/>
      <c r="GQ121" s="348">
        <f>DF60-GQ119-GQ72</f>
        <v>5.9371814131736755E-09</v>
      </c>
    </row>
    <row r="122" spans="1:198" s="3" customFormat="1" ht="10.5" customHeight="1">
      <c r="A122" s="18" t="s">
        <v>242</v>
      </c>
      <c r="FL122" s="1"/>
      <c r="FM122" s="1"/>
      <c r="FN122" s="1"/>
      <c r="FO122" s="27"/>
      <c r="FP122" s="27"/>
      <c r="FQ122" s="27"/>
      <c r="FR122" s="1"/>
      <c r="FS122" s="1"/>
      <c r="FT122" s="1"/>
      <c r="FU122" s="1"/>
      <c r="FV122" s="1"/>
      <c r="FW122" s="1"/>
      <c r="FX122" s="27"/>
      <c r="FY122" s="27"/>
      <c r="FZ122" s="27"/>
      <c r="GA122" s="1"/>
      <c r="GB122" s="1"/>
      <c r="GC122" s="1"/>
      <c r="GD122" s="1"/>
      <c r="GE122" s="1"/>
      <c r="GF122" s="1"/>
      <c r="GG122" s="1"/>
      <c r="GH122" s="1"/>
      <c r="GI122" s="1"/>
      <c r="GJ122" s="1"/>
      <c r="GK122" s="1"/>
      <c r="GL122" s="1"/>
      <c r="GM122" s="1"/>
      <c r="GN122" s="1"/>
      <c r="GO122" s="1"/>
      <c r="GP122" s="1"/>
    </row>
    <row r="123" spans="1:198" s="3" customFormat="1" ht="30" customHeight="1">
      <c r="A123" s="394" t="s">
        <v>256</v>
      </c>
      <c r="B123" s="394"/>
      <c r="C123" s="394"/>
      <c r="D123" s="394"/>
      <c r="E123" s="394"/>
      <c r="F123" s="394"/>
      <c r="G123" s="394"/>
      <c r="H123" s="394"/>
      <c r="I123" s="394"/>
      <c r="J123" s="394"/>
      <c r="K123" s="394"/>
      <c r="L123" s="394"/>
      <c r="M123" s="394"/>
      <c r="N123" s="394"/>
      <c r="O123" s="394"/>
      <c r="P123" s="394"/>
      <c r="Q123" s="394"/>
      <c r="R123" s="394"/>
      <c r="S123" s="394"/>
      <c r="T123" s="394"/>
      <c r="U123" s="394"/>
      <c r="V123" s="394"/>
      <c r="W123" s="394"/>
      <c r="X123" s="394"/>
      <c r="Y123" s="394"/>
      <c r="Z123" s="394"/>
      <c r="AA123" s="394"/>
      <c r="AB123" s="394"/>
      <c r="AC123" s="394"/>
      <c r="AD123" s="394"/>
      <c r="AE123" s="394"/>
      <c r="AF123" s="394"/>
      <c r="AG123" s="394"/>
      <c r="AH123" s="394"/>
      <c r="AI123" s="394"/>
      <c r="AJ123" s="394"/>
      <c r="AK123" s="394"/>
      <c r="AL123" s="394"/>
      <c r="AM123" s="394"/>
      <c r="AN123" s="394"/>
      <c r="AO123" s="394"/>
      <c r="AP123" s="394"/>
      <c r="AQ123" s="394"/>
      <c r="AR123" s="394"/>
      <c r="AS123" s="394"/>
      <c r="AT123" s="394"/>
      <c r="AU123" s="394"/>
      <c r="AV123" s="394"/>
      <c r="AW123" s="394"/>
      <c r="AX123" s="394"/>
      <c r="AY123" s="394"/>
      <c r="AZ123" s="394"/>
      <c r="BA123" s="394"/>
      <c r="BB123" s="394"/>
      <c r="BC123" s="394"/>
      <c r="BD123" s="394"/>
      <c r="BE123" s="394"/>
      <c r="BF123" s="394"/>
      <c r="BG123" s="394"/>
      <c r="BH123" s="394"/>
      <c r="BI123" s="394"/>
      <c r="BJ123" s="394"/>
      <c r="BK123" s="394"/>
      <c r="BL123" s="394"/>
      <c r="BM123" s="394"/>
      <c r="BN123" s="394"/>
      <c r="BO123" s="394"/>
      <c r="BP123" s="394"/>
      <c r="BQ123" s="394"/>
      <c r="BR123" s="394"/>
      <c r="BS123" s="394"/>
      <c r="BT123" s="394"/>
      <c r="BU123" s="394"/>
      <c r="BV123" s="394"/>
      <c r="BW123" s="394"/>
      <c r="BX123" s="394"/>
      <c r="BY123" s="394"/>
      <c r="BZ123" s="394"/>
      <c r="CA123" s="394"/>
      <c r="CB123" s="394"/>
      <c r="CC123" s="394"/>
      <c r="CD123" s="394"/>
      <c r="CE123" s="394"/>
      <c r="CF123" s="394"/>
      <c r="CG123" s="394"/>
      <c r="CH123" s="394"/>
      <c r="CI123" s="394"/>
      <c r="CJ123" s="394"/>
      <c r="CK123" s="394"/>
      <c r="CL123" s="394"/>
      <c r="CM123" s="394"/>
      <c r="CN123" s="394"/>
      <c r="CO123" s="394"/>
      <c r="CP123" s="394"/>
      <c r="CQ123" s="394"/>
      <c r="CR123" s="394"/>
      <c r="CS123" s="394"/>
      <c r="CT123" s="394"/>
      <c r="CU123" s="394"/>
      <c r="CV123" s="394"/>
      <c r="CW123" s="394"/>
      <c r="CX123" s="394"/>
      <c r="CY123" s="394"/>
      <c r="CZ123" s="394"/>
      <c r="DA123" s="394"/>
      <c r="DB123" s="394"/>
      <c r="DC123" s="394"/>
      <c r="DD123" s="394"/>
      <c r="DE123" s="394"/>
      <c r="DF123" s="394"/>
      <c r="DG123" s="394"/>
      <c r="DH123" s="394"/>
      <c r="DI123" s="394"/>
      <c r="DJ123" s="394"/>
      <c r="DK123" s="394"/>
      <c r="DL123" s="394"/>
      <c r="DM123" s="394"/>
      <c r="DN123" s="394"/>
      <c r="DO123" s="394"/>
      <c r="DP123" s="394"/>
      <c r="DQ123" s="394"/>
      <c r="DR123" s="394"/>
      <c r="DS123" s="394"/>
      <c r="DT123" s="394"/>
      <c r="DU123" s="394"/>
      <c r="DV123" s="394"/>
      <c r="DW123" s="394"/>
      <c r="DX123" s="394"/>
      <c r="DY123" s="394"/>
      <c r="DZ123" s="394"/>
      <c r="EA123" s="394"/>
      <c r="EB123" s="394"/>
      <c r="EC123" s="394"/>
      <c r="ED123" s="394"/>
      <c r="EE123" s="394"/>
      <c r="EF123" s="394"/>
      <c r="EG123" s="394"/>
      <c r="EH123" s="394"/>
      <c r="EI123" s="394"/>
      <c r="EJ123" s="394"/>
      <c r="EK123" s="394"/>
      <c r="EL123" s="394"/>
      <c r="EM123" s="394"/>
      <c r="EN123" s="394"/>
      <c r="EO123" s="394"/>
      <c r="EP123" s="394"/>
      <c r="EQ123" s="394"/>
      <c r="ER123" s="394"/>
      <c r="ES123" s="394"/>
      <c r="ET123" s="394"/>
      <c r="EU123" s="394"/>
      <c r="EV123" s="394"/>
      <c r="EW123" s="394"/>
      <c r="EX123" s="394"/>
      <c r="EY123" s="394"/>
      <c r="EZ123" s="394"/>
      <c r="FA123" s="394"/>
      <c r="FB123" s="394"/>
      <c r="FC123" s="394"/>
      <c r="FD123" s="394"/>
      <c r="FE123" s="394"/>
      <c r="FH123" s="39" t="s">
        <v>704</v>
      </c>
      <c r="FI123" s="40">
        <f>SUM(FL72:GP72)</f>
        <v>976815.9</v>
      </c>
      <c r="FJ123" s="301"/>
      <c r="FK123" s="56"/>
      <c r="FL123" s="1"/>
      <c r="FM123" s="1"/>
      <c r="FN123" s="1"/>
      <c r="FO123" s="27"/>
      <c r="FP123" s="27"/>
      <c r="FQ123" s="27"/>
      <c r="FR123" s="1"/>
      <c r="FS123" s="1"/>
      <c r="FT123" s="1"/>
      <c r="FU123" s="1"/>
      <c r="FV123" s="1"/>
      <c r="FW123" s="1"/>
      <c r="FX123" s="27"/>
      <c r="FY123" s="27"/>
      <c r="FZ123" s="27"/>
      <c r="GA123" s="1"/>
      <c r="GB123" s="1"/>
      <c r="GC123" s="1"/>
      <c r="GD123" s="1"/>
      <c r="GE123" s="1"/>
      <c r="GF123" s="1"/>
      <c r="GG123" s="1"/>
      <c r="GH123" s="1"/>
      <c r="GI123" s="1"/>
      <c r="GJ123" s="1"/>
      <c r="GK123" s="1"/>
      <c r="GL123" s="1"/>
      <c r="GM123" s="1"/>
      <c r="GN123" s="1"/>
      <c r="GO123" s="1"/>
      <c r="GP123" s="1"/>
    </row>
    <row r="124" spans="1:198" s="3" customFormat="1" ht="19.5" customHeight="1">
      <c r="A124" s="394" t="s">
        <v>243</v>
      </c>
      <c r="B124" s="394"/>
      <c r="C124" s="394"/>
      <c r="D124" s="394"/>
      <c r="E124" s="394"/>
      <c r="F124" s="394"/>
      <c r="G124" s="394"/>
      <c r="H124" s="394"/>
      <c r="I124" s="394"/>
      <c r="J124" s="394"/>
      <c r="K124" s="394"/>
      <c r="L124" s="394"/>
      <c r="M124" s="394"/>
      <c r="N124" s="394"/>
      <c r="O124" s="394"/>
      <c r="P124" s="394"/>
      <c r="Q124" s="394"/>
      <c r="R124" s="394"/>
      <c r="S124" s="394"/>
      <c r="T124" s="394"/>
      <c r="U124" s="394"/>
      <c r="V124" s="394"/>
      <c r="W124" s="394"/>
      <c r="X124" s="394"/>
      <c r="Y124" s="394"/>
      <c r="Z124" s="394"/>
      <c r="AA124" s="394"/>
      <c r="AB124" s="394"/>
      <c r="AC124" s="394"/>
      <c r="AD124" s="394"/>
      <c r="AE124" s="394"/>
      <c r="AF124" s="394"/>
      <c r="AG124" s="394"/>
      <c r="AH124" s="394"/>
      <c r="AI124" s="394"/>
      <c r="AJ124" s="394"/>
      <c r="AK124" s="394"/>
      <c r="AL124" s="394"/>
      <c r="AM124" s="394"/>
      <c r="AN124" s="394"/>
      <c r="AO124" s="394"/>
      <c r="AP124" s="394"/>
      <c r="AQ124" s="394"/>
      <c r="AR124" s="394"/>
      <c r="AS124" s="394"/>
      <c r="AT124" s="394"/>
      <c r="AU124" s="394"/>
      <c r="AV124" s="394"/>
      <c r="AW124" s="394"/>
      <c r="AX124" s="394"/>
      <c r="AY124" s="394"/>
      <c r="AZ124" s="394"/>
      <c r="BA124" s="394"/>
      <c r="BB124" s="394"/>
      <c r="BC124" s="394"/>
      <c r="BD124" s="394"/>
      <c r="BE124" s="394"/>
      <c r="BF124" s="394"/>
      <c r="BG124" s="394"/>
      <c r="BH124" s="394"/>
      <c r="BI124" s="394"/>
      <c r="BJ124" s="394"/>
      <c r="BK124" s="394"/>
      <c r="BL124" s="394"/>
      <c r="BM124" s="394"/>
      <c r="BN124" s="394"/>
      <c r="BO124" s="394"/>
      <c r="BP124" s="394"/>
      <c r="BQ124" s="394"/>
      <c r="BR124" s="394"/>
      <c r="BS124" s="394"/>
      <c r="BT124" s="394"/>
      <c r="BU124" s="394"/>
      <c r="BV124" s="394"/>
      <c r="BW124" s="394"/>
      <c r="BX124" s="394"/>
      <c r="BY124" s="394"/>
      <c r="BZ124" s="394"/>
      <c r="CA124" s="394"/>
      <c r="CB124" s="394"/>
      <c r="CC124" s="394"/>
      <c r="CD124" s="394"/>
      <c r="CE124" s="394"/>
      <c r="CF124" s="394"/>
      <c r="CG124" s="394"/>
      <c r="CH124" s="394"/>
      <c r="CI124" s="394"/>
      <c r="CJ124" s="394"/>
      <c r="CK124" s="394"/>
      <c r="CL124" s="394"/>
      <c r="CM124" s="394"/>
      <c r="CN124" s="394"/>
      <c r="CO124" s="394"/>
      <c r="CP124" s="394"/>
      <c r="CQ124" s="394"/>
      <c r="CR124" s="394"/>
      <c r="CS124" s="394"/>
      <c r="CT124" s="394"/>
      <c r="CU124" s="394"/>
      <c r="CV124" s="394"/>
      <c r="CW124" s="394"/>
      <c r="CX124" s="394"/>
      <c r="CY124" s="394"/>
      <c r="CZ124" s="394"/>
      <c r="DA124" s="394"/>
      <c r="DB124" s="394"/>
      <c r="DC124" s="394"/>
      <c r="DD124" s="394"/>
      <c r="DE124" s="394"/>
      <c r="DF124" s="394"/>
      <c r="DG124" s="394"/>
      <c r="DH124" s="394"/>
      <c r="DI124" s="394"/>
      <c r="DJ124" s="394"/>
      <c r="DK124" s="394"/>
      <c r="DL124" s="394"/>
      <c r="DM124" s="394"/>
      <c r="DN124" s="394"/>
      <c r="DO124" s="394"/>
      <c r="DP124" s="394"/>
      <c r="DQ124" s="394"/>
      <c r="DR124" s="394"/>
      <c r="DS124" s="394"/>
      <c r="DT124" s="394"/>
      <c r="DU124" s="394"/>
      <c r="DV124" s="394"/>
      <c r="DW124" s="394"/>
      <c r="DX124" s="394"/>
      <c r="DY124" s="394"/>
      <c r="DZ124" s="394"/>
      <c r="EA124" s="394"/>
      <c r="EB124" s="394"/>
      <c r="EC124" s="394"/>
      <c r="ED124" s="394"/>
      <c r="EE124" s="394"/>
      <c r="EF124" s="394"/>
      <c r="EG124" s="394"/>
      <c r="EH124" s="394"/>
      <c r="EI124" s="394"/>
      <c r="EJ124" s="394"/>
      <c r="EK124" s="394"/>
      <c r="EL124" s="394"/>
      <c r="EM124" s="394"/>
      <c r="EN124" s="394"/>
      <c r="EO124" s="394"/>
      <c r="EP124" s="394"/>
      <c r="EQ124" s="394"/>
      <c r="ER124" s="394"/>
      <c r="ES124" s="394"/>
      <c r="ET124" s="394"/>
      <c r="EU124" s="394"/>
      <c r="EV124" s="394"/>
      <c r="EW124" s="394"/>
      <c r="EX124" s="394"/>
      <c r="EY124" s="394"/>
      <c r="EZ124" s="394"/>
      <c r="FA124" s="394"/>
      <c r="FB124" s="394"/>
      <c r="FC124" s="394"/>
      <c r="FD124" s="394"/>
      <c r="FE124" s="394"/>
      <c r="FI124" s="38"/>
      <c r="FJ124" s="38"/>
      <c r="FK124" s="38"/>
      <c r="FL124" s="1"/>
      <c r="FM124" s="1"/>
      <c r="FN124" s="1"/>
      <c r="FO124" s="27"/>
      <c r="FP124" s="27"/>
      <c r="FQ124" s="27"/>
      <c r="FR124" s="1"/>
      <c r="FS124" s="1"/>
      <c r="FT124" s="1"/>
      <c r="FU124" s="1"/>
      <c r="FV124" s="1"/>
      <c r="FW124" s="1"/>
      <c r="FX124" s="27"/>
      <c r="FY124" s="27"/>
      <c r="FZ124" s="27"/>
      <c r="GA124" s="1"/>
      <c r="GB124" s="1"/>
      <c r="GC124" s="1"/>
      <c r="GD124" s="1"/>
      <c r="GE124" s="1"/>
      <c r="GF124" s="1"/>
      <c r="GG124" s="1"/>
      <c r="GH124" s="1"/>
      <c r="GI124" s="1"/>
      <c r="GJ124" s="1"/>
      <c r="GK124" s="1"/>
      <c r="GL124" s="1"/>
      <c r="GM124" s="1"/>
      <c r="GN124" s="1"/>
      <c r="GO124" s="1"/>
      <c r="GP124" s="1"/>
    </row>
    <row r="125" spans="1:198" s="3" customFormat="1" ht="30" customHeight="1">
      <c r="A125" s="394" t="s">
        <v>257</v>
      </c>
      <c r="B125" s="394"/>
      <c r="C125" s="394"/>
      <c r="D125" s="394"/>
      <c r="E125" s="394"/>
      <c r="F125" s="394"/>
      <c r="G125" s="394"/>
      <c r="H125" s="394"/>
      <c r="I125" s="394"/>
      <c r="J125" s="394"/>
      <c r="K125" s="394"/>
      <c r="L125" s="394"/>
      <c r="M125" s="394"/>
      <c r="N125" s="394"/>
      <c r="O125" s="394"/>
      <c r="P125" s="394"/>
      <c r="Q125" s="394"/>
      <c r="R125" s="394"/>
      <c r="S125" s="394"/>
      <c r="T125" s="394"/>
      <c r="U125" s="394"/>
      <c r="V125" s="394"/>
      <c r="W125" s="394"/>
      <c r="X125" s="394"/>
      <c r="Y125" s="394"/>
      <c r="Z125" s="394"/>
      <c r="AA125" s="394"/>
      <c r="AB125" s="394"/>
      <c r="AC125" s="394"/>
      <c r="AD125" s="394"/>
      <c r="AE125" s="394"/>
      <c r="AF125" s="394"/>
      <c r="AG125" s="394"/>
      <c r="AH125" s="394"/>
      <c r="AI125" s="394"/>
      <c r="AJ125" s="394"/>
      <c r="AK125" s="394"/>
      <c r="AL125" s="394"/>
      <c r="AM125" s="394"/>
      <c r="AN125" s="394"/>
      <c r="AO125" s="394"/>
      <c r="AP125" s="394"/>
      <c r="AQ125" s="394"/>
      <c r="AR125" s="394"/>
      <c r="AS125" s="394"/>
      <c r="AT125" s="394"/>
      <c r="AU125" s="394"/>
      <c r="AV125" s="394"/>
      <c r="AW125" s="394"/>
      <c r="AX125" s="394"/>
      <c r="AY125" s="394"/>
      <c r="AZ125" s="394"/>
      <c r="BA125" s="394"/>
      <c r="BB125" s="394"/>
      <c r="BC125" s="394"/>
      <c r="BD125" s="394"/>
      <c r="BE125" s="394"/>
      <c r="BF125" s="394"/>
      <c r="BG125" s="394"/>
      <c r="BH125" s="394"/>
      <c r="BI125" s="394"/>
      <c r="BJ125" s="394"/>
      <c r="BK125" s="394"/>
      <c r="BL125" s="394"/>
      <c r="BM125" s="394"/>
      <c r="BN125" s="394"/>
      <c r="BO125" s="394"/>
      <c r="BP125" s="394"/>
      <c r="BQ125" s="394"/>
      <c r="BR125" s="394"/>
      <c r="BS125" s="394"/>
      <c r="BT125" s="394"/>
      <c r="BU125" s="394"/>
      <c r="BV125" s="394"/>
      <c r="BW125" s="394"/>
      <c r="BX125" s="394"/>
      <c r="BY125" s="394"/>
      <c r="BZ125" s="394"/>
      <c r="CA125" s="394"/>
      <c r="CB125" s="394"/>
      <c r="CC125" s="394"/>
      <c r="CD125" s="394"/>
      <c r="CE125" s="394"/>
      <c r="CF125" s="394"/>
      <c r="CG125" s="394"/>
      <c r="CH125" s="394"/>
      <c r="CI125" s="394"/>
      <c r="CJ125" s="394"/>
      <c r="CK125" s="394"/>
      <c r="CL125" s="394"/>
      <c r="CM125" s="394"/>
      <c r="CN125" s="394"/>
      <c r="CO125" s="394"/>
      <c r="CP125" s="394"/>
      <c r="CQ125" s="394"/>
      <c r="CR125" s="394"/>
      <c r="CS125" s="394"/>
      <c r="CT125" s="394"/>
      <c r="CU125" s="394"/>
      <c r="CV125" s="394"/>
      <c r="CW125" s="394"/>
      <c r="CX125" s="394"/>
      <c r="CY125" s="394"/>
      <c r="CZ125" s="394"/>
      <c r="DA125" s="394"/>
      <c r="DB125" s="394"/>
      <c r="DC125" s="394"/>
      <c r="DD125" s="394"/>
      <c r="DE125" s="394"/>
      <c r="DF125" s="394"/>
      <c r="DG125" s="394"/>
      <c r="DH125" s="394"/>
      <c r="DI125" s="394"/>
      <c r="DJ125" s="394"/>
      <c r="DK125" s="394"/>
      <c r="DL125" s="394"/>
      <c r="DM125" s="394"/>
      <c r="DN125" s="394"/>
      <c r="DO125" s="394"/>
      <c r="DP125" s="394"/>
      <c r="DQ125" s="394"/>
      <c r="DR125" s="394"/>
      <c r="DS125" s="394"/>
      <c r="DT125" s="394"/>
      <c r="DU125" s="394"/>
      <c r="DV125" s="394"/>
      <c r="DW125" s="394"/>
      <c r="DX125" s="394"/>
      <c r="DY125" s="394"/>
      <c r="DZ125" s="394"/>
      <c r="EA125" s="394"/>
      <c r="EB125" s="394"/>
      <c r="EC125" s="394"/>
      <c r="ED125" s="394"/>
      <c r="EE125" s="394"/>
      <c r="EF125" s="394"/>
      <c r="EG125" s="394"/>
      <c r="EH125" s="394"/>
      <c r="EI125" s="394"/>
      <c r="EJ125" s="394"/>
      <c r="EK125" s="394"/>
      <c r="EL125" s="394"/>
      <c r="EM125" s="394"/>
      <c r="EN125" s="394"/>
      <c r="EO125" s="394"/>
      <c r="EP125" s="394"/>
      <c r="EQ125" s="394"/>
      <c r="ER125" s="394"/>
      <c r="ES125" s="394"/>
      <c r="ET125" s="394"/>
      <c r="EU125" s="394"/>
      <c r="EV125" s="394"/>
      <c r="EW125" s="394"/>
      <c r="EX125" s="394"/>
      <c r="EY125" s="394"/>
      <c r="EZ125" s="394"/>
      <c r="FA125" s="394"/>
      <c r="FB125" s="394"/>
      <c r="FC125" s="394"/>
      <c r="FD125" s="394"/>
      <c r="FE125" s="394"/>
      <c r="FI125" s="38"/>
      <c r="FJ125" s="38"/>
      <c r="FK125" s="38"/>
      <c r="FL125" s="1"/>
      <c r="FM125" s="1"/>
      <c r="FN125" s="1"/>
      <c r="FO125" s="27"/>
      <c r="FP125" s="27"/>
      <c r="FQ125" s="27"/>
      <c r="FR125" s="1"/>
      <c r="FS125" s="1"/>
      <c r="FT125" s="1"/>
      <c r="FU125" s="1"/>
      <c r="FV125" s="1"/>
      <c r="FW125" s="1"/>
      <c r="FX125" s="27"/>
      <c r="FY125" s="27"/>
      <c r="FZ125" s="27"/>
      <c r="GA125" s="1"/>
      <c r="GB125" s="1"/>
      <c r="GC125" s="1"/>
      <c r="GD125" s="1"/>
      <c r="GE125" s="1"/>
      <c r="GF125" s="1"/>
      <c r="GG125" s="1"/>
      <c r="GH125" s="1"/>
      <c r="GI125" s="1"/>
      <c r="GJ125" s="1"/>
      <c r="GK125" s="1"/>
      <c r="GL125" s="1"/>
      <c r="GM125" s="1"/>
      <c r="GN125" s="1"/>
      <c r="GO125" s="1"/>
      <c r="GP125" s="1"/>
    </row>
    <row r="126" spans="1:198" s="3" customFormat="1" ht="11.25" customHeight="1">
      <c r="A126" s="18" t="s">
        <v>244</v>
      </c>
      <c r="FH126" s="38" t="s">
        <v>325</v>
      </c>
      <c r="FI126" s="40">
        <f>SUM(FJ119:FP119)</f>
        <v>28188825.77</v>
      </c>
      <c r="FJ126" s="56"/>
      <c r="FK126" s="56"/>
      <c r="FL126" s="1"/>
      <c r="FM126" s="1"/>
      <c r="FN126" s="1"/>
      <c r="FO126" s="27"/>
      <c r="FP126" s="27"/>
      <c r="FQ126" s="27"/>
      <c r="FR126" s="1"/>
      <c r="FS126" s="1"/>
      <c r="FT126" s="1"/>
      <c r="FU126" s="1"/>
      <c r="FV126" s="1"/>
      <c r="FW126" s="1"/>
      <c r="FX126" s="27"/>
      <c r="FY126" s="27"/>
      <c r="FZ126" s="27"/>
      <c r="GA126" s="1"/>
      <c r="GB126" s="1"/>
      <c r="GC126" s="1"/>
      <c r="GD126" s="1"/>
      <c r="GE126" s="1"/>
      <c r="GF126" s="1"/>
      <c r="GG126" s="1"/>
      <c r="GH126" s="1"/>
      <c r="GI126" s="1"/>
      <c r="GJ126" s="1"/>
      <c r="GK126" s="1"/>
      <c r="GL126" s="1"/>
      <c r="GM126" s="1"/>
      <c r="GN126" s="1"/>
      <c r="GO126" s="1"/>
      <c r="GP126" s="1"/>
    </row>
    <row r="127" spans="1:198" s="3" customFormat="1" ht="11.25" customHeight="1">
      <c r="A127" s="18" t="s">
        <v>245</v>
      </c>
      <c r="FH127" s="38" t="s">
        <v>346</v>
      </c>
      <c r="FI127" s="349">
        <f>SUM(FQ119:GL119)</f>
        <v>2874398.0500000003</v>
      </c>
      <c r="FJ127" s="56"/>
      <c r="FK127" s="56"/>
      <c r="FL127" s="1"/>
      <c r="FM127" s="1"/>
      <c r="FN127" s="1"/>
      <c r="FO127" s="27"/>
      <c r="FP127" s="27"/>
      <c r="FQ127" s="27"/>
      <c r="FR127" s="1"/>
      <c r="FS127" s="1"/>
      <c r="FT127" s="1"/>
      <c r="FU127" s="1"/>
      <c r="FV127" s="1"/>
      <c r="FW127" s="1"/>
      <c r="FX127" s="27"/>
      <c r="FY127" s="27"/>
      <c r="FZ127" s="27"/>
      <c r="GA127" s="1"/>
      <c r="GB127" s="1"/>
      <c r="GC127" s="1"/>
      <c r="GD127" s="1"/>
      <c r="GE127" s="1"/>
      <c r="GF127" s="1"/>
      <c r="GG127" s="1"/>
      <c r="GH127" s="1"/>
      <c r="GI127" s="1"/>
      <c r="GJ127" s="1"/>
      <c r="GK127" s="1"/>
      <c r="GL127" s="1"/>
      <c r="GM127" s="1"/>
      <c r="GN127" s="1"/>
      <c r="GO127" s="1"/>
      <c r="GP127" s="1"/>
    </row>
    <row r="128" spans="1:198" s="3" customFormat="1" ht="30" customHeight="1">
      <c r="A128" s="394" t="s">
        <v>258</v>
      </c>
      <c r="B128" s="394"/>
      <c r="C128" s="394"/>
      <c r="D128" s="394"/>
      <c r="E128" s="394"/>
      <c r="F128" s="394"/>
      <c r="G128" s="394"/>
      <c r="H128" s="394"/>
      <c r="I128" s="394"/>
      <c r="J128" s="394"/>
      <c r="K128" s="394"/>
      <c r="L128" s="394"/>
      <c r="M128" s="394"/>
      <c r="N128" s="394"/>
      <c r="O128" s="394"/>
      <c r="P128" s="394"/>
      <c r="Q128" s="394"/>
      <c r="R128" s="394"/>
      <c r="S128" s="394"/>
      <c r="T128" s="394"/>
      <c r="U128" s="394"/>
      <c r="V128" s="394"/>
      <c r="W128" s="394"/>
      <c r="X128" s="394"/>
      <c r="Y128" s="394"/>
      <c r="Z128" s="394"/>
      <c r="AA128" s="394"/>
      <c r="AB128" s="394"/>
      <c r="AC128" s="394"/>
      <c r="AD128" s="394"/>
      <c r="AE128" s="394"/>
      <c r="AF128" s="394"/>
      <c r="AG128" s="394"/>
      <c r="AH128" s="394"/>
      <c r="AI128" s="394"/>
      <c r="AJ128" s="394"/>
      <c r="AK128" s="394"/>
      <c r="AL128" s="394"/>
      <c r="AM128" s="394"/>
      <c r="AN128" s="394"/>
      <c r="AO128" s="394"/>
      <c r="AP128" s="394"/>
      <c r="AQ128" s="394"/>
      <c r="AR128" s="394"/>
      <c r="AS128" s="394"/>
      <c r="AT128" s="394"/>
      <c r="AU128" s="394"/>
      <c r="AV128" s="394"/>
      <c r="AW128" s="394"/>
      <c r="AX128" s="394"/>
      <c r="AY128" s="394"/>
      <c r="AZ128" s="394"/>
      <c r="BA128" s="394"/>
      <c r="BB128" s="394"/>
      <c r="BC128" s="394"/>
      <c r="BD128" s="394"/>
      <c r="BE128" s="394"/>
      <c r="BF128" s="394"/>
      <c r="BG128" s="394"/>
      <c r="BH128" s="394"/>
      <c r="BI128" s="394"/>
      <c r="BJ128" s="394"/>
      <c r="BK128" s="394"/>
      <c r="BL128" s="394"/>
      <c r="BM128" s="394"/>
      <c r="BN128" s="394"/>
      <c r="BO128" s="394"/>
      <c r="BP128" s="394"/>
      <c r="BQ128" s="394"/>
      <c r="BR128" s="394"/>
      <c r="BS128" s="394"/>
      <c r="BT128" s="394"/>
      <c r="BU128" s="394"/>
      <c r="BV128" s="394"/>
      <c r="BW128" s="394"/>
      <c r="BX128" s="394"/>
      <c r="BY128" s="394"/>
      <c r="BZ128" s="394"/>
      <c r="CA128" s="394"/>
      <c r="CB128" s="394"/>
      <c r="CC128" s="394"/>
      <c r="CD128" s="394"/>
      <c r="CE128" s="394"/>
      <c r="CF128" s="394"/>
      <c r="CG128" s="394"/>
      <c r="CH128" s="394"/>
      <c r="CI128" s="394"/>
      <c r="CJ128" s="394"/>
      <c r="CK128" s="394"/>
      <c r="CL128" s="394"/>
      <c r="CM128" s="394"/>
      <c r="CN128" s="394"/>
      <c r="CO128" s="394"/>
      <c r="CP128" s="394"/>
      <c r="CQ128" s="394"/>
      <c r="CR128" s="394"/>
      <c r="CS128" s="394"/>
      <c r="CT128" s="394"/>
      <c r="CU128" s="394"/>
      <c r="CV128" s="394"/>
      <c r="CW128" s="394"/>
      <c r="CX128" s="394"/>
      <c r="CY128" s="394"/>
      <c r="CZ128" s="394"/>
      <c r="DA128" s="394"/>
      <c r="DB128" s="394"/>
      <c r="DC128" s="394"/>
      <c r="DD128" s="394"/>
      <c r="DE128" s="394"/>
      <c r="DF128" s="394"/>
      <c r="DG128" s="394"/>
      <c r="DH128" s="394"/>
      <c r="DI128" s="394"/>
      <c r="DJ128" s="394"/>
      <c r="DK128" s="394"/>
      <c r="DL128" s="394"/>
      <c r="DM128" s="394"/>
      <c r="DN128" s="394"/>
      <c r="DO128" s="394"/>
      <c r="DP128" s="394"/>
      <c r="DQ128" s="394"/>
      <c r="DR128" s="394"/>
      <c r="DS128" s="394"/>
      <c r="DT128" s="394"/>
      <c r="DU128" s="394"/>
      <c r="DV128" s="394"/>
      <c r="DW128" s="394"/>
      <c r="DX128" s="394"/>
      <c r="DY128" s="394"/>
      <c r="DZ128" s="394"/>
      <c r="EA128" s="394"/>
      <c r="EB128" s="394"/>
      <c r="EC128" s="394"/>
      <c r="ED128" s="394"/>
      <c r="EE128" s="394"/>
      <c r="EF128" s="394"/>
      <c r="EG128" s="394"/>
      <c r="EH128" s="394"/>
      <c r="EI128" s="394"/>
      <c r="EJ128" s="394"/>
      <c r="EK128" s="394"/>
      <c r="EL128" s="394"/>
      <c r="EM128" s="394"/>
      <c r="EN128" s="394"/>
      <c r="EO128" s="394"/>
      <c r="EP128" s="394"/>
      <c r="EQ128" s="394"/>
      <c r="ER128" s="394"/>
      <c r="ES128" s="394"/>
      <c r="ET128" s="394"/>
      <c r="EU128" s="394"/>
      <c r="EV128" s="394"/>
      <c r="EW128" s="394"/>
      <c r="EX128" s="394"/>
      <c r="EY128" s="394"/>
      <c r="EZ128" s="394"/>
      <c r="FA128" s="394"/>
      <c r="FB128" s="394"/>
      <c r="FC128" s="394"/>
      <c r="FD128" s="394"/>
      <c r="FE128" s="394"/>
      <c r="FH128" s="38" t="s">
        <v>340</v>
      </c>
      <c r="FI128" s="40">
        <f>GM119+GN119</f>
        <v>0</v>
      </c>
      <c r="FJ128" s="56"/>
      <c r="FK128" s="56"/>
      <c r="FL128" s="1"/>
      <c r="FM128" s="1"/>
      <c r="FN128" s="1"/>
      <c r="FO128" s="27"/>
      <c r="FP128" s="27"/>
      <c r="FQ128" s="27"/>
      <c r="FR128" s="1"/>
      <c r="FS128" s="1"/>
      <c r="FT128" s="1"/>
      <c r="FU128" s="1"/>
      <c r="FV128" s="1"/>
      <c r="FW128" s="1"/>
      <c r="FX128" s="27"/>
      <c r="FY128" s="27"/>
      <c r="FZ128" s="27"/>
      <c r="GA128" s="1"/>
      <c r="GB128" s="1"/>
      <c r="GC128" s="1"/>
      <c r="GD128" s="1"/>
      <c r="GE128" s="1"/>
      <c r="GF128" s="1"/>
      <c r="GG128" s="1"/>
      <c r="GH128" s="1"/>
      <c r="GI128" s="1"/>
      <c r="GJ128" s="1"/>
      <c r="GK128" s="1"/>
      <c r="GL128" s="1"/>
      <c r="GM128" s="1"/>
      <c r="GN128" s="1"/>
      <c r="GO128" s="1"/>
      <c r="GP128" s="1"/>
    </row>
    <row r="129" spans="164:199" ht="16.5" customHeight="1">
      <c r="FH129" s="38" t="s">
        <v>341</v>
      </c>
      <c r="FI129" s="40">
        <f>GO119</f>
        <v>376000</v>
      </c>
      <c r="FJ129" s="364">
        <f>31063223.82-FI126-FI127</f>
        <v>0</v>
      </c>
      <c r="FK129" s="56"/>
      <c r="GQ129" s="3"/>
    </row>
    <row r="130" spans="164:199" ht="12.75">
      <c r="FH130" s="38" t="s">
        <v>342</v>
      </c>
      <c r="FI130" s="40">
        <f>GP119</f>
        <v>0</v>
      </c>
      <c r="FJ130" s="56"/>
      <c r="FK130" s="56"/>
      <c r="GQ130" s="3"/>
    </row>
    <row r="132" spans="164:169" ht="11.25">
      <c r="FH132" s="24"/>
      <c r="FI132" s="24"/>
      <c r="FJ132" s="24"/>
      <c r="FK132" s="24"/>
      <c r="FL132" s="24"/>
      <c r="FM132" s="24"/>
    </row>
    <row r="134" spans="164:198" ht="11.25">
      <c r="FH134" s="1" t="s">
        <v>347</v>
      </c>
      <c r="FI134" s="52">
        <f>DF32+DF34-DF60</f>
        <v>0</v>
      </c>
      <c r="FJ134" s="57"/>
      <c r="FK134" s="57"/>
      <c r="FN134" s="24"/>
      <c r="FO134" s="24"/>
      <c r="FP134" s="24"/>
      <c r="FQ134" s="24"/>
      <c r="FR134" s="24"/>
      <c r="FS134" s="24"/>
      <c r="FT134" s="24"/>
      <c r="FU134" s="24"/>
      <c r="FV134" s="24"/>
      <c r="FW134" s="24"/>
      <c r="FX134" s="24"/>
      <c r="FY134" s="24"/>
      <c r="FZ134" s="24"/>
      <c r="GA134" s="24"/>
      <c r="GB134" s="24"/>
      <c r="GC134" s="24"/>
      <c r="GD134" s="24"/>
      <c r="GE134" s="24"/>
      <c r="GF134" s="24"/>
      <c r="GG134" s="24"/>
      <c r="GH134" s="24"/>
      <c r="GI134" s="24"/>
      <c r="GJ134" s="24"/>
      <c r="GK134" s="24"/>
      <c r="GL134" s="24"/>
      <c r="GM134" s="24"/>
      <c r="GN134" s="24"/>
      <c r="GO134" s="24"/>
      <c r="GP134" s="24"/>
    </row>
    <row r="136" spans="165:171" ht="11.25">
      <c r="FI136" s="1" t="s">
        <v>353</v>
      </c>
      <c r="FL136" s="1" t="s">
        <v>354</v>
      </c>
      <c r="FN136" s="1" t="s">
        <v>662</v>
      </c>
      <c r="FO136" s="27" t="s">
        <v>384</v>
      </c>
    </row>
    <row r="137" spans="164:174" ht="11.25">
      <c r="FH137" s="1" t="s">
        <v>348</v>
      </c>
      <c r="FI137" s="328">
        <f>FN37+FN39+FN40+FN41+FN42+FN43+FN47+FN48+FN66+FN77+FN79+FN80+FN81+FN82+FN83+FN85+FM86+FN86+FM87+FN87+FN88+FN90+FM92+FN92+FM97+FM98+FM99+FM100+FM101+FN101+FN102+FN104+FN105+FM106+FN106+FM107+FN100+FM90+FN46+FN62+FM78+FM52+FN52+FN50+FN44+FN60+FN64+FM66+FM50+FR62+FT62+FU62+FV62+FM38+FM47+FN45+FM77+FN61+FN117+FN118+FM60</f>
        <v>4518901.67</v>
      </c>
      <c r="FJ137" s="23"/>
      <c r="FK137" s="23"/>
      <c r="FL137" s="23">
        <f>FN37+FN39+FN40+FN41+FN42+FN43+FN47+FN48+FW62+FN66+FS71+FN46+FN62+FR70+FN50+FN44+FN52+FM52+FN60+FR62+FS62+FT62+FU62+FV62+FN64+FM66+FN61</f>
        <v>765270.6699999999</v>
      </c>
      <c r="FM137" s="306">
        <f>FI137-FL137</f>
        <v>3753631</v>
      </c>
      <c r="FN137" s="1">
        <v>761650.14</v>
      </c>
      <c r="FO137" s="7">
        <f>FL137-FN137</f>
        <v>3620.5299999999115</v>
      </c>
      <c r="FR137" s="59"/>
    </row>
    <row r="138" spans="164:169" ht="11.25">
      <c r="FH138" s="1" t="s">
        <v>349</v>
      </c>
      <c r="FI138" s="305">
        <f>GB60+GB66+GC66+GF84+GA88+FY109+GE115+GD106+GC104+GE84+GC84+GH80+GE99+GI106+FZ106+GC106+GC99+GC100+GC105+GA100+GB84+FY78+GF100+GA94+GB104+FR112+FS113+FT110+FU111+FV102+FW102+FY84+FZ84+GA48+GB100+GD78+GI100+GA84+GI104+GE100+GA54+FY102+FZ102+GB106+GH99+GH106+GG106</f>
        <v>1579184.8099999998</v>
      </c>
      <c r="FJ138" s="23"/>
      <c r="FK138" s="23"/>
      <c r="FL138" s="23">
        <f>GA54</f>
        <v>122097.67</v>
      </c>
      <c r="FM138" s="328">
        <f>FI138-FL138</f>
        <v>1457087.14</v>
      </c>
    </row>
    <row r="139" spans="164:174" ht="11.25">
      <c r="FH139" s="1" t="s">
        <v>350</v>
      </c>
      <c r="FI139" s="23">
        <f>GO62+GM66+GN66+GM81+GM83+GM86+GO102+GM106+GN106+GM107+GM100+GM88+GM92+GN78+GM62+GM60+GN77+GN86+GO106+GN100</f>
        <v>417524.32</v>
      </c>
      <c r="FJ139" s="23"/>
      <c r="FK139" s="23"/>
      <c r="FL139" s="23"/>
      <c r="FM139" s="23">
        <f>FI139-FL139</f>
        <v>417524.32</v>
      </c>
      <c r="FR139" s="59"/>
    </row>
    <row r="140" spans="165:169" ht="11.25">
      <c r="FI140" s="34">
        <f>FI137+FI138+FI139</f>
        <v>6515610.8</v>
      </c>
      <c r="FJ140" s="34"/>
      <c r="FK140" s="34"/>
      <c r="FL140" s="34">
        <f>FL137+FL138+FL139</f>
        <v>887368.34</v>
      </c>
      <c r="FM140" s="80">
        <f>FM137+FM138+FM139</f>
        <v>5628242.46</v>
      </c>
    </row>
    <row r="142" spans="164:167" ht="11.25">
      <c r="FH142" s="1" t="s">
        <v>347</v>
      </c>
      <c r="FI142" s="81">
        <f>FI140-DF87</f>
        <v>0</v>
      </c>
      <c r="FJ142" s="58"/>
      <c r="FK142" s="58"/>
    </row>
    <row r="147" ht="11.25">
      <c r="FH147" s="1" t="s">
        <v>710</v>
      </c>
    </row>
    <row r="149" spans="164:187" ht="11.25">
      <c r="FH149" s="59">
        <f>'1.1(211)'!K39+'1.1(211)'!C46+'1.1(211)'!C48+'1.1(211)'!C42+'1.2 (266)'!G15+'1.3(212,214, 226)'!G19+'1.4 (213)'!D43+'1.4 (213)'!C47+'1.4 (213)'!C48+'1.4 (213)'!C45+'2.1(290)'!F21+'3.1(221)'!G14+'3.2(222)'!F15+'3.3 (223)'!G20+'3.5(225)'!G21+'3.6(226-1)'!E23+'3.7(226-2)'!E11+'3.9(228)'!E10+'3.10(310)'!F21+'3.11(340)'!G67</f>
        <v>31439223.8164536</v>
      </c>
      <c r="FO149" s="1"/>
      <c r="FP149" s="31"/>
      <c r="FQ149" s="31"/>
      <c r="FR149" s="21"/>
      <c r="FX149" s="31"/>
      <c r="GA149" s="50"/>
      <c r="GB149" s="50"/>
      <c r="GC149" s="50"/>
      <c r="GD149" s="50"/>
      <c r="GE149" s="50"/>
    </row>
    <row r="150" spans="164:187" ht="11.25">
      <c r="FH150" s="59">
        <f>FJ121+FI129</f>
        <v>31439223.82</v>
      </c>
      <c r="FO150" s="1"/>
      <c r="FS150" s="22"/>
      <c r="FT150" s="22"/>
      <c r="FU150" s="22"/>
      <c r="FV150" s="22"/>
      <c r="GA150" s="27"/>
      <c r="GB150" s="27"/>
      <c r="GC150" s="27"/>
      <c r="GD150" s="27"/>
      <c r="GE150" s="27"/>
    </row>
    <row r="151" spans="164:187" ht="11.25">
      <c r="FH151" s="79">
        <f>FH149-FH150</f>
        <v>-0.003546401858329773</v>
      </c>
      <c r="FO151" s="1"/>
      <c r="FY151" s="32"/>
      <c r="FZ151" s="32"/>
      <c r="GA151" s="27"/>
      <c r="GB151" s="27"/>
      <c r="GC151" s="27"/>
      <c r="GD151" s="27"/>
      <c r="GE151" s="27"/>
    </row>
    <row r="152" spans="171:187" ht="11.25">
      <c r="FO152" s="1"/>
      <c r="FY152" s="33"/>
      <c r="FZ152" s="33"/>
      <c r="GA152" s="27"/>
      <c r="GB152" s="27"/>
      <c r="GC152" s="27"/>
      <c r="GD152" s="27"/>
      <c r="GE152" s="27"/>
    </row>
    <row r="153" spans="171:187" ht="11.25">
      <c r="FO153" s="1"/>
      <c r="FY153" s="32"/>
      <c r="FZ153" s="32"/>
      <c r="GA153" s="27"/>
      <c r="GB153" s="27"/>
      <c r="GC153" s="27"/>
      <c r="GD153" s="27"/>
      <c r="GE153" s="27"/>
    </row>
    <row r="154" spans="171:187" ht="11.25">
      <c r="FO154" s="1"/>
      <c r="GA154" s="27"/>
      <c r="GB154" s="27"/>
      <c r="GC154" s="27"/>
      <c r="GD154" s="27"/>
      <c r="GE154" s="27"/>
    </row>
    <row r="155" spans="171:187" ht="11.25">
      <c r="FO155" s="1"/>
      <c r="GA155" s="27"/>
      <c r="GB155" s="27"/>
      <c r="GC155" s="27"/>
      <c r="GD155" s="27"/>
      <c r="GE155" s="27"/>
    </row>
    <row r="156" spans="171:187" ht="11.25">
      <c r="FO156" s="1"/>
      <c r="GA156" s="27"/>
      <c r="GB156" s="27"/>
      <c r="GC156" s="27"/>
      <c r="GD156" s="27"/>
      <c r="GE156" s="27"/>
    </row>
  </sheetData>
  <sheetProtection/>
  <mergeCells count="665">
    <mergeCell ref="GM31:GP31"/>
    <mergeCell ref="FG33:FG71"/>
    <mergeCell ref="DF46:DR46"/>
    <mergeCell ref="DF47:DR47"/>
    <mergeCell ref="DF48:DR48"/>
    <mergeCell ref="DF49:DR49"/>
    <mergeCell ref="DS69:EE69"/>
    <mergeCell ref="EF69:ER69"/>
    <mergeCell ref="ES69:FE69"/>
    <mergeCell ref="DF63:DR63"/>
    <mergeCell ref="ES63:FE63"/>
    <mergeCell ref="DF67:DR67"/>
    <mergeCell ref="DS67:EE67"/>
    <mergeCell ref="EF67:ER67"/>
    <mergeCell ref="ES67:FE67"/>
    <mergeCell ref="DS64:EE64"/>
    <mergeCell ref="EF64:ER64"/>
    <mergeCell ref="ES64:FE64"/>
    <mergeCell ref="EF65:ER65"/>
    <mergeCell ref="ES65:FE65"/>
    <mergeCell ref="ES68:FE68"/>
    <mergeCell ref="DS95:EE95"/>
    <mergeCell ref="EF95:ER95"/>
    <mergeCell ref="ES95:FE95"/>
    <mergeCell ref="DS71:EE71"/>
    <mergeCell ref="EF71:ER71"/>
    <mergeCell ref="ES71:FE71"/>
    <mergeCell ref="EF72:ER72"/>
    <mergeCell ref="DS73:EE73"/>
    <mergeCell ref="EF73:ER73"/>
    <mergeCell ref="DS50:EE50"/>
    <mergeCell ref="EF50:ER50"/>
    <mergeCell ref="DF54:DR54"/>
    <mergeCell ref="DF68:DR68"/>
    <mergeCell ref="DS68:EE68"/>
    <mergeCell ref="EF68:ER68"/>
    <mergeCell ref="DS63:EE63"/>
    <mergeCell ref="EF63:ER63"/>
    <mergeCell ref="EF54:ER54"/>
    <mergeCell ref="DF55:DR55"/>
    <mergeCell ref="CS49:DE49"/>
    <mergeCell ref="BX51:CE52"/>
    <mergeCell ref="CF51:CR52"/>
    <mergeCell ref="BX59:CE59"/>
    <mergeCell ref="CF59:CR59"/>
    <mergeCell ref="ES72:FE72"/>
    <mergeCell ref="DS59:EE59"/>
    <mergeCell ref="EF59:ER59"/>
    <mergeCell ref="DF59:DR59"/>
    <mergeCell ref="DF50:DR50"/>
    <mergeCell ref="CS15:CU15"/>
    <mergeCell ref="DL29:DN29"/>
    <mergeCell ref="DF35:DR35"/>
    <mergeCell ref="DF43:DR44"/>
    <mergeCell ref="DF28:FE28"/>
    <mergeCell ref="ES29:FE30"/>
    <mergeCell ref="EF29:EK29"/>
    <mergeCell ref="EL29:EN29"/>
    <mergeCell ref="EO29:ER29"/>
    <mergeCell ref="EF31:ER31"/>
    <mergeCell ref="CE16:CG16"/>
    <mergeCell ref="CM16:CO16"/>
    <mergeCell ref="K23:EC23"/>
    <mergeCell ref="A28:BW30"/>
    <mergeCell ref="BX28:CE30"/>
    <mergeCell ref="CF28:CR30"/>
    <mergeCell ref="CS28:DE30"/>
    <mergeCell ref="CH16:CL16"/>
    <mergeCell ref="DF30:DR30"/>
    <mergeCell ref="BI16:CD16"/>
    <mergeCell ref="AY16:BE16"/>
    <mergeCell ref="CP16:CX16"/>
    <mergeCell ref="BF16:BH16"/>
    <mergeCell ref="BG18:BJ18"/>
    <mergeCell ref="A26:FE26"/>
    <mergeCell ref="EF30:ER30"/>
    <mergeCell ref="DS29:DX29"/>
    <mergeCell ref="DY29:EA29"/>
    <mergeCell ref="EB29:EE29"/>
    <mergeCell ref="DS30:EE30"/>
    <mergeCell ref="A31:BW31"/>
    <mergeCell ref="BX31:CE31"/>
    <mergeCell ref="CF31:CR31"/>
    <mergeCell ref="CS31:DE31"/>
    <mergeCell ref="DF31:DR31"/>
    <mergeCell ref="DS31:EE31"/>
    <mergeCell ref="DF29:DK29"/>
    <mergeCell ref="DO29:DR29"/>
    <mergeCell ref="ES31:FE31"/>
    <mergeCell ref="DS32:EE32"/>
    <mergeCell ref="EF32:ER32"/>
    <mergeCell ref="ES32:FE32"/>
    <mergeCell ref="A32:BW32"/>
    <mergeCell ref="BX32:CE32"/>
    <mergeCell ref="CF32:CR32"/>
    <mergeCell ref="CS32:DE32"/>
    <mergeCell ref="DF32:DR32"/>
    <mergeCell ref="EL11:FE11"/>
    <mergeCell ref="DW11:EI11"/>
    <mergeCell ref="EW13:EY13"/>
    <mergeCell ref="ES19:FE19"/>
    <mergeCell ref="ES20:FE20"/>
    <mergeCell ref="DW6:FE6"/>
    <mergeCell ref="DB1:FE1"/>
    <mergeCell ref="DB2:FE2"/>
    <mergeCell ref="DW7:FE7"/>
    <mergeCell ref="DW8:FE8"/>
    <mergeCell ref="DW9:FE9"/>
    <mergeCell ref="DW10:FE10"/>
    <mergeCell ref="DB4:FE4"/>
    <mergeCell ref="ES16:FE17"/>
    <mergeCell ref="DW12:EI12"/>
    <mergeCell ref="EL12:FE12"/>
    <mergeCell ref="DW13:DX13"/>
    <mergeCell ref="DY13:EA13"/>
    <mergeCell ref="EB13:EC13"/>
    <mergeCell ref="EE13:ES13"/>
    <mergeCell ref="ET13:EV13"/>
    <mergeCell ref="ES21:FE21"/>
    <mergeCell ref="BK18:BM18"/>
    <mergeCell ref="BN18:BO18"/>
    <mergeCell ref="BQ18:CE18"/>
    <mergeCell ref="CF18:CH18"/>
    <mergeCell ref="CI18:CK18"/>
    <mergeCell ref="ES18:FE18"/>
    <mergeCell ref="ES33:FE33"/>
    <mergeCell ref="A33:BW33"/>
    <mergeCell ref="BX33:CE33"/>
    <mergeCell ref="CF33:CR33"/>
    <mergeCell ref="CS33:DE33"/>
    <mergeCell ref="A19:AA19"/>
    <mergeCell ref="AB20:DP20"/>
    <mergeCell ref="ES22:FE22"/>
    <mergeCell ref="ES23:FE23"/>
    <mergeCell ref="ES24:FE24"/>
    <mergeCell ref="BX34:CE34"/>
    <mergeCell ref="CF34:CR34"/>
    <mergeCell ref="CS34:DE34"/>
    <mergeCell ref="DF33:DR33"/>
    <mergeCell ref="DS33:EE33"/>
    <mergeCell ref="EF33:ER33"/>
    <mergeCell ref="ES35:FE35"/>
    <mergeCell ref="A35:BW35"/>
    <mergeCell ref="BX35:CE35"/>
    <mergeCell ref="CF35:CR35"/>
    <mergeCell ref="CS35:DE35"/>
    <mergeCell ref="DF34:DR34"/>
    <mergeCell ref="DS34:EE34"/>
    <mergeCell ref="EF34:ER34"/>
    <mergeCell ref="ES34:FE34"/>
    <mergeCell ref="A34:BW34"/>
    <mergeCell ref="DS35:EE35"/>
    <mergeCell ref="EF35:ER35"/>
    <mergeCell ref="DF36:DR37"/>
    <mergeCell ref="DS36:EE37"/>
    <mergeCell ref="EF36:ER37"/>
    <mergeCell ref="A36:BW36"/>
    <mergeCell ref="A37:BW37"/>
    <mergeCell ref="BX36:CE37"/>
    <mergeCell ref="CF36:CR37"/>
    <mergeCell ref="CS36:DE37"/>
    <mergeCell ref="A39:BW39"/>
    <mergeCell ref="BX39:CE39"/>
    <mergeCell ref="A38:BW38"/>
    <mergeCell ref="BX38:CE38"/>
    <mergeCell ref="CF38:CR38"/>
    <mergeCell ref="CS38:DE38"/>
    <mergeCell ref="CS59:DE59"/>
    <mergeCell ref="ES36:FE37"/>
    <mergeCell ref="DF38:DR38"/>
    <mergeCell ref="DS38:EE38"/>
    <mergeCell ref="EF38:ER38"/>
    <mergeCell ref="ES38:FE38"/>
    <mergeCell ref="ES39:FE39"/>
    <mergeCell ref="ES40:FE40"/>
    <mergeCell ref="DS39:EE39"/>
    <mergeCell ref="EF39:ER39"/>
    <mergeCell ref="EF41:ER41"/>
    <mergeCell ref="CF39:CR39"/>
    <mergeCell ref="CF40:CR40"/>
    <mergeCell ref="CS40:DE40"/>
    <mergeCell ref="CS39:DE39"/>
    <mergeCell ref="DF39:DR39"/>
    <mergeCell ref="A41:BW41"/>
    <mergeCell ref="BX41:CE41"/>
    <mergeCell ref="CF41:CR41"/>
    <mergeCell ref="DF40:DR40"/>
    <mergeCell ref="DS40:EE40"/>
    <mergeCell ref="EF40:ER40"/>
    <mergeCell ref="A40:BW40"/>
    <mergeCell ref="BX40:CE40"/>
    <mergeCell ref="DF41:DR41"/>
    <mergeCell ref="DS41:EE41"/>
    <mergeCell ref="ES41:FE41"/>
    <mergeCell ref="A42:BW42"/>
    <mergeCell ref="BX42:CE42"/>
    <mergeCell ref="CF42:CR42"/>
    <mergeCell ref="CS42:DE42"/>
    <mergeCell ref="DF42:DR42"/>
    <mergeCell ref="DS42:EE42"/>
    <mergeCell ref="EF42:ER42"/>
    <mergeCell ref="ES42:FE42"/>
    <mergeCell ref="CS41:DE41"/>
    <mergeCell ref="DS43:EE44"/>
    <mergeCell ref="EF43:ER44"/>
    <mergeCell ref="ES43:FE44"/>
    <mergeCell ref="A43:BW43"/>
    <mergeCell ref="BX43:CE44"/>
    <mergeCell ref="CF43:CR44"/>
    <mergeCell ref="CS43:DE44"/>
    <mergeCell ref="A44:BW44"/>
    <mergeCell ref="DS45:EE45"/>
    <mergeCell ref="EF45:ER45"/>
    <mergeCell ref="ES45:FE45"/>
    <mergeCell ref="A45:BW45"/>
    <mergeCell ref="BX45:CE45"/>
    <mergeCell ref="CF45:CR45"/>
    <mergeCell ref="CS45:DE45"/>
    <mergeCell ref="DF45:DR45"/>
    <mergeCell ref="ES46:FE49"/>
    <mergeCell ref="A46:BW46"/>
    <mergeCell ref="BX46:CE49"/>
    <mergeCell ref="CF46:CR49"/>
    <mergeCell ref="A49:BW49"/>
    <mergeCell ref="CS46:DE46"/>
    <mergeCell ref="A47:BW47"/>
    <mergeCell ref="A48:BW48"/>
    <mergeCell ref="CS47:DE47"/>
    <mergeCell ref="CS48:DE48"/>
    <mergeCell ref="ES50:FE50"/>
    <mergeCell ref="A50:BW50"/>
    <mergeCell ref="BX50:CE50"/>
    <mergeCell ref="CF50:CR50"/>
    <mergeCell ref="CS50:DE50"/>
    <mergeCell ref="DF51:DR52"/>
    <mergeCell ref="DS51:EE52"/>
    <mergeCell ref="EF51:ER52"/>
    <mergeCell ref="ES51:FE52"/>
    <mergeCell ref="A51:BW51"/>
    <mergeCell ref="A52:BW52"/>
    <mergeCell ref="DF53:DR53"/>
    <mergeCell ref="DS53:EE53"/>
    <mergeCell ref="EF53:ER53"/>
    <mergeCell ref="ES53:FE53"/>
    <mergeCell ref="A53:BW53"/>
    <mergeCell ref="BX53:CE53"/>
    <mergeCell ref="CF53:CR53"/>
    <mergeCell ref="CS53:DE53"/>
    <mergeCell ref="CS51:DE52"/>
    <mergeCell ref="CS63:DE63"/>
    <mergeCell ref="A63:BW63"/>
    <mergeCell ref="BX67:CE67"/>
    <mergeCell ref="CF67:CR67"/>
    <mergeCell ref="CS67:DE67"/>
    <mergeCell ref="A67:BW67"/>
    <mergeCell ref="BX63:CE63"/>
    <mergeCell ref="CF63:CR63"/>
    <mergeCell ref="A65:BW65"/>
    <mergeCell ref="A66:BW66"/>
    <mergeCell ref="ES54:FE54"/>
    <mergeCell ref="A54:BW54"/>
    <mergeCell ref="BX54:CE54"/>
    <mergeCell ref="CF54:CR54"/>
    <mergeCell ref="CS54:DE54"/>
    <mergeCell ref="DS54:EE54"/>
    <mergeCell ref="DS55:EE55"/>
    <mergeCell ref="EF55:ER55"/>
    <mergeCell ref="ES55:FE55"/>
    <mergeCell ref="A55:BW55"/>
    <mergeCell ref="BX55:CE55"/>
    <mergeCell ref="CF55:CR55"/>
    <mergeCell ref="CS55:DE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DF58:DR58"/>
    <mergeCell ref="DS58:EE58"/>
    <mergeCell ref="EF58:ER58"/>
    <mergeCell ref="ES58:FE58"/>
    <mergeCell ref="A58:BW58"/>
    <mergeCell ref="BX58:CE58"/>
    <mergeCell ref="CF58:CR58"/>
    <mergeCell ref="CS58:DE58"/>
    <mergeCell ref="ES59:FE59"/>
    <mergeCell ref="A60:BW60"/>
    <mergeCell ref="BX60:CE60"/>
    <mergeCell ref="CF60:CR60"/>
    <mergeCell ref="CS60:DE60"/>
    <mergeCell ref="DF60:DR60"/>
    <mergeCell ref="DS60:EE60"/>
    <mergeCell ref="EF60:ER60"/>
    <mergeCell ref="ES60:FE60"/>
    <mergeCell ref="A59:BW59"/>
    <mergeCell ref="DS61:EE61"/>
    <mergeCell ref="A61:BW61"/>
    <mergeCell ref="A62:BW62"/>
    <mergeCell ref="BX61:CE61"/>
    <mergeCell ref="CF61:CR61"/>
    <mergeCell ref="BX62:CE62"/>
    <mergeCell ref="CF62:CR62"/>
    <mergeCell ref="CF66:CR66"/>
    <mergeCell ref="EF61:ER61"/>
    <mergeCell ref="ES61:FE61"/>
    <mergeCell ref="CS62:DE62"/>
    <mergeCell ref="DF62:DR62"/>
    <mergeCell ref="DS62:EE62"/>
    <mergeCell ref="EF62:ER62"/>
    <mergeCell ref="ES62:FE62"/>
    <mergeCell ref="CS61:DE61"/>
    <mergeCell ref="DF61:DR61"/>
    <mergeCell ref="BX65:CE65"/>
    <mergeCell ref="A64:BW64"/>
    <mergeCell ref="BX64:CE64"/>
    <mergeCell ref="CF64:CR64"/>
    <mergeCell ref="CS64:DE64"/>
    <mergeCell ref="CF68:CR68"/>
    <mergeCell ref="CS68:DE68"/>
    <mergeCell ref="A68:BW68"/>
    <mergeCell ref="CF65:CR65"/>
    <mergeCell ref="BX66:CE66"/>
    <mergeCell ref="DF64:DR64"/>
    <mergeCell ref="CS65:DE65"/>
    <mergeCell ref="CS66:DE66"/>
    <mergeCell ref="DF69:DR69"/>
    <mergeCell ref="DF65:DR65"/>
    <mergeCell ref="DF66:DR66"/>
    <mergeCell ref="A71:BW71"/>
    <mergeCell ref="BX71:CE71"/>
    <mergeCell ref="CF71:CR71"/>
    <mergeCell ref="CS71:DE71"/>
    <mergeCell ref="A69:BW69"/>
    <mergeCell ref="DS72:EE72"/>
    <mergeCell ref="A72:BW72"/>
    <mergeCell ref="BX72:CE72"/>
    <mergeCell ref="CF72:CR72"/>
    <mergeCell ref="CS72:DE72"/>
    <mergeCell ref="ES73:FE73"/>
    <mergeCell ref="A73:BW73"/>
    <mergeCell ref="BX73:CE73"/>
    <mergeCell ref="CF73:CR73"/>
    <mergeCell ref="CS73:DE73"/>
    <mergeCell ref="A88:BW88"/>
    <mergeCell ref="DF73:DR73"/>
    <mergeCell ref="CF77:CR77"/>
    <mergeCell ref="DF79:DR79"/>
    <mergeCell ref="EF74:ER74"/>
    <mergeCell ref="BX89:CE89"/>
    <mergeCell ref="CF89:CR89"/>
    <mergeCell ref="CS89:DE89"/>
    <mergeCell ref="DF89:DR89"/>
    <mergeCell ref="A74:BW74"/>
    <mergeCell ref="A81:BW81"/>
    <mergeCell ref="BX81:CE81"/>
    <mergeCell ref="CF81:CR81"/>
    <mergeCell ref="A89:BW89"/>
    <mergeCell ref="BX77:CE77"/>
    <mergeCell ref="DF72:DR72"/>
    <mergeCell ref="DF71:DR71"/>
    <mergeCell ref="BX68:CE68"/>
    <mergeCell ref="DF74:DR74"/>
    <mergeCell ref="DF75:DR75"/>
    <mergeCell ref="DF76:DR76"/>
    <mergeCell ref="BX69:CE69"/>
    <mergeCell ref="CF69:CR69"/>
    <mergeCell ref="CS69:DE69"/>
    <mergeCell ref="A94:BW94"/>
    <mergeCell ref="A95:BW95"/>
    <mergeCell ref="BX88:CE88"/>
    <mergeCell ref="CF88:CR88"/>
    <mergeCell ref="CS88:DE88"/>
    <mergeCell ref="DF88:DR88"/>
    <mergeCell ref="A90:BW90"/>
    <mergeCell ref="A91:BW91"/>
    <mergeCell ref="A93:BW93"/>
    <mergeCell ref="A92:BW92"/>
    <mergeCell ref="EF91:ER91"/>
    <mergeCell ref="EF88:ER88"/>
    <mergeCell ref="ES88:FE88"/>
    <mergeCell ref="DS89:EE89"/>
    <mergeCell ref="EF89:ER89"/>
    <mergeCell ref="ES89:FE89"/>
    <mergeCell ref="ES90:FE90"/>
    <mergeCell ref="DS90:EE90"/>
    <mergeCell ref="DS88:EE88"/>
    <mergeCell ref="BX91:CE91"/>
    <mergeCell ref="CF91:CR91"/>
    <mergeCell ref="CS91:DE91"/>
    <mergeCell ref="DF91:DR91"/>
    <mergeCell ref="DS91:EE91"/>
    <mergeCell ref="DS74:EE74"/>
    <mergeCell ref="CS76:DE76"/>
    <mergeCell ref="CF80:CR80"/>
    <mergeCell ref="CS90:DE90"/>
    <mergeCell ref="CS80:DE80"/>
    <mergeCell ref="ES74:FE74"/>
    <mergeCell ref="BX74:CE74"/>
    <mergeCell ref="CF74:CR74"/>
    <mergeCell ref="CS74:DE74"/>
    <mergeCell ref="ES91:FE91"/>
    <mergeCell ref="BX90:CE90"/>
    <mergeCell ref="EF75:ER75"/>
    <mergeCell ref="ES75:FE75"/>
    <mergeCell ref="EF76:ER76"/>
    <mergeCell ref="ES76:FE76"/>
    <mergeCell ref="A75:BW75"/>
    <mergeCell ref="BX75:CE75"/>
    <mergeCell ref="CF75:CR75"/>
    <mergeCell ref="CS75:DE75"/>
    <mergeCell ref="CF90:CR90"/>
    <mergeCell ref="DS75:EE75"/>
    <mergeCell ref="DS76:EE76"/>
    <mergeCell ref="A76:BW76"/>
    <mergeCell ref="BX76:CE76"/>
    <mergeCell ref="CF76:CR76"/>
    <mergeCell ref="ES92:FE92"/>
    <mergeCell ref="BX93:CE93"/>
    <mergeCell ref="CF93:CR93"/>
    <mergeCell ref="CS93:DE93"/>
    <mergeCell ref="DF93:DR93"/>
    <mergeCell ref="DS93:EE93"/>
    <mergeCell ref="EF93:ER93"/>
    <mergeCell ref="ES93:FE93"/>
    <mergeCell ref="BX92:CE92"/>
    <mergeCell ref="CF92:CR92"/>
    <mergeCell ref="A77:BW77"/>
    <mergeCell ref="CS77:DE77"/>
    <mergeCell ref="DF78:DR78"/>
    <mergeCell ref="BX94:CE94"/>
    <mergeCell ref="CF94:CR94"/>
    <mergeCell ref="CS94:DE94"/>
    <mergeCell ref="DF94:DR94"/>
    <mergeCell ref="CS92:DE92"/>
    <mergeCell ref="DF92:DR92"/>
    <mergeCell ref="BX79:CE79"/>
    <mergeCell ref="ES94:FE94"/>
    <mergeCell ref="DF77:DR77"/>
    <mergeCell ref="DS77:EE77"/>
    <mergeCell ref="EF77:ER77"/>
    <mergeCell ref="ES77:FE77"/>
    <mergeCell ref="DF83:DR83"/>
    <mergeCell ref="DF90:DR90"/>
    <mergeCell ref="DS79:EE79"/>
    <mergeCell ref="DF80:DR80"/>
    <mergeCell ref="DS80:EE80"/>
    <mergeCell ref="DF97:DR97"/>
    <mergeCell ref="ES80:FE80"/>
    <mergeCell ref="EF79:ER79"/>
    <mergeCell ref="ES79:FE79"/>
    <mergeCell ref="A78:BW78"/>
    <mergeCell ref="BX78:CE78"/>
    <mergeCell ref="CF78:CR78"/>
    <mergeCell ref="CS78:DE78"/>
    <mergeCell ref="A80:BW80"/>
    <mergeCell ref="BX80:CE80"/>
    <mergeCell ref="A79:BW79"/>
    <mergeCell ref="CF79:CR79"/>
    <mergeCell ref="CS79:DE79"/>
    <mergeCell ref="BX97:CE97"/>
    <mergeCell ref="CF97:CR97"/>
    <mergeCell ref="CS97:DE97"/>
    <mergeCell ref="A97:BW97"/>
    <mergeCell ref="CS81:DE81"/>
    <mergeCell ref="BX84:CE84"/>
    <mergeCell ref="CF84:CR84"/>
    <mergeCell ref="EF80:ER80"/>
    <mergeCell ref="DS94:EE94"/>
    <mergeCell ref="EF94:ER94"/>
    <mergeCell ref="DS92:EE92"/>
    <mergeCell ref="EF92:ER92"/>
    <mergeCell ref="DS96:EE96"/>
    <mergeCell ref="DS83:EE83"/>
    <mergeCell ref="EF83:ER83"/>
    <mergeCell ref="DS87:EE87"/>
    <mergeCell ref="EF90:ER90"/>
    <mergeCell ref="ES98:FE98"/>
    <mergeCell ref="A98:BW98"/>
    <mergeCell ref="BX98:CE98"/>
    <mergeCell ref="CF98:CR98"/>
    <mergeCell ref="CS98:DE98"/>
    <mergeCell ref="DF96:DR96"/>
    <mergeCell ref="DS97:EE97"/>
    <mergeCell ref="DF98:DR98"/>
    <mergeCell ref="DS98:EE98"/>
    <mergeCell ref="A96:BW96"/>
    <mergeCell ref="DS66:EE66"/>
    <mergeCell ref="EF66:ER66"/>
    <mergeCell ref="ES66:FE66"/>
    <mergeCell ref="DF81:DR81"/>
    <mergeCell ref="DS81:EE81"/>
    <mergeCell ref="EF81:ER81"/>
    <mergeCell ref="ES81:FE81"/>
    <mergeCell ref="DS78:EE78"/>
    <mergeCell ref="EF78:ER78"/>
    <mergeCell ref="ES78:FE78"/>
    <mergeCell ref="DF82:DR82"/>
    <mergeCell ref="DS82:EE82"/>
    <mergeCell ref="EF82:ER82"/>
    <mergeCell ref="ES82:FE82"/>
    <mergeCell ref="A82:BW82"/>
    <mergeCell ref="BX82:CE82"/>
    <mergeCell ref="CF82:CR82"/>
    <mergeCell ref="CS82:DE82"/>
    <mergeCell ref="ES83:FE83"/>
    <mergeCell ref="A83:BW83"/>
    <mergeCell ref="BX83:CE83"/>
    <mergeCell ref="CF83:CR83"/>
    <mergeCell ref="CS83:DE83"/>
    <mergeCell ref="DF84:DR84"/>
    <mergeCell ref="DS84:EE84"/>
    <mergeCell ref="EF84:ER84"/>
    <mergeCell ref="ES84:FE84"/>
    <mergeCell ref="A84:BW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EF87:ER87"/>
    <mergeCell ref="ES87:FE87"/>
    <mergeCell ref="A87:BW87"/>
    <mergeCell ref="BX87:CE87"/>
    <mergeCell ref="CF87:CR87"/>
    <mergeCell ref="CS87:DE87"/>
    <mergeCell ref="DF87:DR87"/>
    <mergeCell ref="ES99:FE99"/>
    <mergeCell ref="A99:BW99"/>
    <mergeCell ref="BX99:CE99"/>
    <mergeCell ref="CF99:CR99"/>
    <mergeCell ref="CS99:DE99"/>
    <mergeCell ref="EF96:ER96"/>
    <mergeCell ref="ES96:FE96"/>
    <mergeCell ref="EF97:ER97"/>
    <mergeCell ref="ES97:FE97"/>
    <mergeCell ref="EF98:ER98"/>
    <mergeCell ref="DF99:DR99"/>
    <mergeCell ref="DS99:EE99"/>
    <mergeCell ref="EF99:ER99"/>
    <mergeCell ref="BX95:CE95"/>
    <mergeCell ref="CF95:CR95"/>
    <mergeCell ref="CS95:DE95"/>
    <mergeCell ref="DF95:DR95"/>
    <mergeCell ref="BX96:CE96"/>
    <mergeCell ref="CF96:CR96"/>
    <mergeCell ref="CS96:DE96"/>
    <mergeCell ref="DF100:DR100"/>
    <mergeCell ref="DS100:EE100"/>
    <mergeCell ref="EF100:ER100"/>
    <mergeCell ref="ES100:FE100"/>
    <mergeCell ref="A100:BW100"/>
    <mergeCell ref="BX100:CE100"/>
    <mergeCell ref="CF100:CR100"/>
    <mergeCell ref="CS100:DE100"/>
    <mergeCell ref="DF101:DR101"/>
    <mergeCell ref="DS101:EE101"/>
    <mergeCell ref="EF101:ER101"/>
    <mergeCell ref="ES101:FE101"/>
    <mergeCell ref="A101:BW101"/>
    <mergeCell ref="BX101:CE101"/>
    <mergeCell ref="CF101:CR101"/>
    <mergeCell ref="CS101:DE101"/>
    <mergeCell ref="DF102:DR102"/>
    <mergeCell ref="DS102:EE102"/>
    <mergeCell ref="EF102:ER102"/>
    <mergeCell ref="ES102:FE102"/>
    <mergeCell ref="A102:BW102"/>
    <mergeCell ref="BX102:CE102"/>
    <mergeCell ref="CF102:CR102"/>
    <mergeCell ref="CS102:DE102"/>
    <mergeCell ref="DF103:DR103"/>
    <mergeCell ref="DS103:EE103"/>
    <mergeCell ref="EF103:ER103"/>
    <mergeCell ref="ES103:FE103"/>
    <mergeCell ref="A103:BW103"/>
    <mergeCell ref="BX103:CE103"/>
    <mergeCell ref="CF103:CR103"/>
    <mergeCell ref="CS103:DE103"/>
    <mergeCell ref="DF104:DR104"/>
    <mergeCell ref="DS104:EE104"/>
    <mergeCell ref="EF104:ER104"/>
    <mergeCell ref="ES104:FE104"/>
    <mergeCell ref="A104:BW104"/>
    <mergeCell ref="BX104:CE104"/>
    <mergeCell ref="CF104:CR104"/>
    <mergeCell ref="CS104:DE104"/>
    <mergeCell ref="DF105:DR105"/>
    <mergeCell ref="DS105:EE105"/>
    <mergeCell ref="EF105:ER105"/>
    <mergeCell ref="ES105:FE105"/>
    <mergeCell ref="A105:BW105"/>
    <mergeCell ref="BX105:CE105"/>
    <mergeCell ref="CF105:CR105"/>
    <mergeCell ref="CS105:DE105"/>
    <mergeCell ref="DF106:DR106"/>
    <mergeCell ref="DS106:EE106"/>
    <mergeCell ref="EF106:ER106"/>
    <mergeCell ref="ES106:FE106"/>
    <mergeCell ref="A106:BW106"/>
    <mergeCell ref="BX106:CE106"/>
    <mergeCell ref="CF106:CR106"/>
    <mergeCell ref="CS106:DE106"/>
    <mergeCell ref="EF107:ER107"/>
    <mergeCell ref="ES107:FE107"/>
    <mergeCell ref="A107:BW107"/>
    <mergeCell ref="BX107:CE107"/>
    <mergeCell ref="CF107:CR107"/>
    <mergeCell ref="CS107:DE107"/>
    <mergeCell ref="A108:BW108"/>
    <mergeCell ref="BX108:CE108"/>
    <mergeCell ref="CF108:CR108"/>
    <mergeCell ref="CS108:DE108"/>
    <mergeCell ref="DF107:DR107"/>
    <mergeCell ref="DS107:EE107"/>
    <mergeCell ref="DS65:EE65"/>
    <mergeCell ref="A128:FE128"/>
    <mergeCell ref="A121:FE121"/>
    <mergeCell ref="A123:FE123"/>
    <mergeCell ref="A124:FE124"/>
    <mergeCell ref="A125:FE125"/>
    <mergeCell ref="DF108:DR108"/>
    <mergeCell ref="DS108:EE108"/>
    <mergeCell ref="EF108:ER108"/>
    <mergeCell ref="ES108:FE108"/>
    <mergeCell ref="FJ31:FP31"/>
    <mergeCell ref="FR31:GL31"/>
    <mergeCell ref="EF70:ER70"/>
    <mergeCell ref="ES70:FE70"/>
    <mergeCell ref="A70:BW70"/>
    <mergeCell ref="BX70:CE70"/>
    <mergeCell ref="CF70:CR70"/>
    <mergeCell ref="CS70:DE70"/>
    <mergeCell ref="DF70:DR70"/>
    <mergeCell ref="DS70:EE70"/>
    <mergeCell ref="DS47:EE47"/>
    <mergeCell ref="DS46:EE46"/>
    <mergeCell ref="DS48:EE48"/>
    <mergeCell ref="DS49:EE49"/>
    <mergeCell ref="EF46:ER46"/>
    <mergeCell ref="EF47:ER47"/>
    <mergeCell ref="EF48:ER48"/>
    <mergeCell ref="EF49:ER49"/>
  </mergeCells>
  <printOptions/>
  <pageMargins left="0.5905511811023623" right="0.5118110236220472" top="0.7874015748031497" bottom="0.31496062992125984" header="0.1968503937007874" footer="0.1968503937007874"/>
  <pageSetup fitToHeight="4" fitToWidth="1" horizontalDpi="600" verticalDpi="600" orientation="portrait" paperSize="9" scale="67"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70" max="160" man="1"/>
    <brk id="98" max="160" man="1"/>
  </rowBreaks>
</worksheet>
</file>

<file path=xl/worksheets/sheet10.xml><?xml version="1.0" encoding="utf-8"?>
<worksheet xmlns="http://schemas.openxmlformats.org/spreadsheetml/2006/main" xmlns:r="http://schemas.openxmlformats.org/officeDocument/2006/relationships">
  <sheetPr>
    <tabColor rgb="FFFFFF00"/>
  </sheetPr>
  <dimension ref="A1:G15"/>
  <sheetViews>
    <sheetView view="pageBreakPreview" zoomScale="145" zoomScaleSheetLayoutView="145" zoomScalePageLayoutView="0" workbookViewId="0" topLeftCell="A1">
      <selection activeCell="F14" sqref="F14"/>
    </sheetView>
  </sheetViews>
  <sheetFormatPr defaultColWidth="9.00390625" defaultRowHeight="12.75"/>
  <cols>
    <col min="2" max="2" width="46.375" style="0" customWidth="1"/>
    <col min="6" max="6" width="13.875" style="0" customWidth="1"/>
    <col min="7" max="7" width="12.125" style="0" customWidth="1"/>
  </cols>
  <sheetData>
    <row r="1" spans="1:6" ht="15">
      <c r="A1" s="83"/>
      <c r="B1" s="83"/>
      <c r="C1" s="83"/>
      <c r="D1" s="83"/>
      <c r="E1" s="83"/>
      <c r="F1" s="83"/>
    </row>
    <row r="2" spans="1:6" ht="14.25">
      <c r="A2" s="678" t="s">
        <v>494</v>
      </c>
      <c r="B2" s="678"/>
      <c r="C2" s="678"/>
      <c r="D2" s="678"/>
      <c r="E2" s="678"/>
      <c r="F2" s="678"/>
    </row>
    <row r="3" spans="1:6" ht="15">
      <c r="A3" s="86" t="s">
        <v>479</v>
      </c>
      <c r="B3" s="83"/>
      <c r="C3" s="83"/>
      <c r="D3" s="83"/>
      <c r="E3" s="83"/>
      <c r="F3" s="83"/>
    </row>
    <row r="4" spans="1:6" ht="15">
      <c r="A4" s="86" t="s">
        <v>480</v>
      </c>
      <c r="B4" s="83"/>
      <c r="C4" s="83"/>
      <c r="D4" s="83"/>
      <c r="E4" s="83"/>
      <c r="F4" s="83"/>
    </row>
    <row r="5" spans="1:6" ht="15">
      <c r="A5" s="83"/>
      <c r="B5" s="83"/>
      <c r="C5" s="83"/>
      <c r="D5" s="83"/>
      <c r="E5" s="83"/>
      <c r="F5" s="83"/>
    </row>
    <row r="6" spans="1:6" ht="15">
      <c r="A6" s="83"/>
      <c r="B6" s="83"/>
      <c r="C6" s="83"/>
      <c r="D6" s="83"/>
      <c r="E6" s="83"/>
      <c r="F6" s="83"/>
    </row>
    <row r="7" spans="1:7" ht="75">
      <c r="A7" s="88" t="s">
        <v>489</v>
      </c>
      <c r="B7" s="127" t="s">
        <v>426</v>
      </c>
      <c r="C7" s="127" t="s">
        <v>471</v>
      </c>
      <c r="D7" s="88" t="s">
        <v>490</v>
      </c>
      <c r="E7" s="88" t="s">
        <v>540</v>
      </c>
      <c r="F7" s="88" t="s">
        <v>491</v>
      </c>
      <c r="G7" s="114" t="s">
        <v>703</v>
      </c>
    </row>
    <row r="8" spans="1:7" ht="15">
      <c r="A8" s="128"/>
      <c r="B8" s="128">
        <v>2</v>
      </c>
      <c r="C8" s="128"/>
      <c r="D8" s="128">
        <v>3</v>
      </c>
      <c r="E8" s="128">
        <v>4</v>
      </c>
      <c r="F8" s="128">
        <v>5</v>
      </c>
      <c r="G8" s="215"/>
    </row>
    <row r="9" spans="1:7" ht="15" hidden="1">
      <c r="A9" s="128"/>
      <c r="B9" s="159" t="s">
        <v>492</v>
      </c>
      <c r="C9" s="159"/>
      <c r="D9" s="128"/>
      <c r="E9" s="128"/>
      <c r="F9" s="128"/>
      <c r="G9" s="215"/>
    </row>
    <row r="10" spans="1:7" ht="15" hidden="1">
      <c r="A10" s="128"/>
      <c r="B10" s="160" t="s">
        <v>493</v>
      </c>
      <c r="C10" s="160"/>
      <c r="D10" s="128">
        <v>2</v>
      </c>
      <c r="E10" s="139"/>
      <c r="F10" s="161">
        <f>D10*E10</f>
        <v>0</v>
      </c>
      <c r="G10" s="215"/>
    </row>
    <row r="11" spans="1:7" ht="15">
      <c r="A11" s="128"/>
      <c r="B11" s="91" t="s">
        <v>415</v>
      </c>
      <c r="C11" s="159"/>
      <c r="D11" s="128"/>
      <c r="E11" s="128"/>
      <c r="F11" s="128"/>
      <c r="G11" s="215"/>
    </row>
    <row r="12" spans="1:7" ht="15">
      <c r="A12" s="266" t="s">
        <v>392</v>
      </c>
      <c r="B12" s="274" t="s">
        <v>493</v>
      </c>
      <c r="C12" s="275">
        <v>22201</v>
      </c>
      <c r="D12" s="266">
        <v>1</v>
      </c>
      <c r="E12" s="276">
        <v>1</v>
      </c>
      <c r="F12" s="277">
        <f>'стр.1_4'!FM78</f>
        <v>8000</v>
      </c>
      <c r="G12" s="314">
        <f>'стр.1_4'!FM38</f>
        <v>0</v>
      </c>
    </row>
    <row r="13" spans="1:7" ht="15">
      <c r="A13" s="128"/>
      <c r="B13" s="129" t="s">
        <v>441</v>
      </c>
      <c r="C13" s="156"/>
      <c r="D13" s="128"/>
      <c r="E13" s="128"/>
      <c r="F13" s="128"/>
      <c r="G13" s="215"/>
    </row>
    <row r="14" spans="1:7" ht="26.25" customHeight="1">
      <c r="A14" s="267" t="s">
        <v>392</v>
      </c>
      <c r="B14" s="274" t="s">
        <v>493</v>
      </c>
      <c r="C14" s="275">
        <v>22201</v>
      </c>
      <c r="D14" s="267">
        <v>2</v>
      </c>
      <c r="E14" s="278">
        <v>2</v>
      </c>
      <c r="F14" s="279">
        <f>'стр.1_4'!GD78</f>
        <v>24000</v>
      </c>
      <c r="G14" s="244"/>
    </row>
    <row r="15" spans="1:7" ht="14.25">
      <c r="A15" s="90"/>
      <c r="B15" s="90" t="s">
        <v>410</v>
      </c>
      <c r="C15" s="90"/>
      <c r="D15" s="90"/>
      <c r="E15" s="90"/>
      <c r="F15" s="136">
        <f>SUM(F10:F14)</f>
        <v>32000</v>
      </c>
      <c r="G15" s="136">
        <f>SUM(G10:G14)</f>
        <v>0</v>
      </c>
    </row>
  </sheetData>
  <sheetProtection/>
  <mergeCells count="1">
    <mergeCell ref="A2:F2"/>
  </mergeCells>
  <printOptions/>
  <pageMargins left="0.7" right="0.7" top="0.75" bottom="0.75" header="0.3" footer="0.3"/>
  <pageSetup horizontalDpi="600" verticalDpi="600" orientation="portrait" paperSize="9" scale="82" r:id="rId1"/>
</worksheet>
</file>

<file path=xl/worksheets/sheet11.xml><?xml version="1.0" encoding="utf-8"?>
<worksheet xmlns="http://schemas.openxmlformats.org/spreadsheetml/2006/main" xmlns:r="http://schemas.openxmlformats.org/officeDocument/2006/relationships">
  <sheetPr>
    <tabColor rgb="FFFFFF00"/>
  </sheetPr>
  <dimension ref="A1:L26"/>
  <sheetViews>
    <sheetView view="pageBreakPreview" zoomScale="130" zoomScaleSheetLayoutView="130" zoomScalePageLayoutView="0" workbookViewId="0" topLeftCell="A1">
      <selection activeCell="K13" sqref="K13"/>
    </sheetView>
  </sheetViews>
  <sheetFormatPr defaultColWidth="9.00390625" defaultRowHeight="12.75"/>
  <cols>
    <col min="2" max="2" width="24.625" style="0" customWidth="1"/>
    <col min="5" max="5" width="16.00390625" style="0" customWidth="1"/>
    <col min="7" max="8" width="18.625" style="0" customWidth="1"/>
    <col min="10" max="10" width="15.125" style="0" customWidth="1"/>
    <col min="12" max="12" width="16.75390625" style="0" customWidth="1"/>
  </cols>
  <sheetData>
    <row r="1" spans="1:8" ht="12.75">
      <c r="A1" s="126"/>
      <c r="B1" s="126"/>
      <c r="C1" s="126"/>
      <c r="D1" s="126"/>
      <c r="E1" s="126"/>
      <c r="F1" s="126"/>
      <c r="G1" s="126"/>
      <c r="H1" s="126"/>
    </row>
    <row r="2" spans="1:8" ht="14.25">
      <c r="A2" s="678" t="s">
        <v>504</v>
      </c>
      <c r="B2" s="678"/>
      <c r="C2" s="678"/>
      <c r="D2" s="678"/>
      <c r="E2" s="678"/>
      <c r="F2" s="678"/>
      <c r="G2" s="678"/>
      <c r="H2" s="308"/>
    </row>
    <row r="3" spans="1:8" ht="14.25">
      <c r="A3" s="86" t="s">
        <v>479</v>
      </c>
      <c r="B3" s="163"/>
      <c r="C3" s="163"/>
      <c r="D3" s="163"/>
      <c r="E3" s="163"/>
      <c r="F3" s="163"/>
      <c r="G3" s="163"/>
      <c r="H3" s="308"/>
    </row>
    <row r="4" spans="1:8" ht="14.25">
      <c r="A4" s="86" t="s">
        <v>480</v>
      </c>
      <c r="B4" s="163"/>
      <c r="C4" s="163"/>
      <c r="D4" s="163"/>
      <c r="E4" s="163"/>
      <c r="F4" s="163"/>
      <c r="G4" s="163"/>
      <c r="H4" s="308"/>
    </row>
    <row r="5" spans="1:8" ht="14.25">
      <c r="A5" s="163"/>
      <c r="B5" s="163"/>
      <c r="C5" s="163"/>
      <c r="D5" s="163"/>
      <c r="E5" s="163"/>
      <c r="F5" s="163"/>
      <c r="G5" s="163"/>
      <c r="H5" s="308"/>
    </row>
    <row r="6" spans="1:8" ht="15">
      <c r="A6" s="83"/>
      <c r="B6" s="83"/>
      <c r="C6" s="83"/>
      <c r="D6" s="83"/>
      <c r="E6" s="83"/>
      <c r="F6" s="83"/>
      <c r="G6" s="83"/>
      <c r="H6" s="83"/>
    </row>
    <row r="7" spans="1:8" ht="60">
      <c r="A7" s="88" t="s">
        <v>495</v>
      </c>
      <c r="B7" s="88" t="s">
        <v>0</v>
      </c>
      <c r="C7" s="88" t="s">
        <v>471</v>
      </c>
      <c r="D7" s="88" t="s">
        <v>496</v>
      </c>
      <c r="E7" s="88" t="s">
        <v>666</v>
      </c>
      <c r="F7" s="88" t="s">
        <v>497</v>
      </c>
      <c r="G7" s="88" t="s">
        <v>498</v>
      </c>
      <c r="H7" s="114" t="s">
        <v>703</v>
      </c>
    </row>
    <row r="8" spans="1:8" ht="15">
      <c r="A8" s="128">
        <v>1</v>
      </c>
      <c r="B8" s="128">
        <v>2</v>
      </c>
      <c r="C8" s="128"/>
      <c r="D8" s="128">
        <v>3</v>
      </c>
      <c r="E8" s="128">
        <v>4</v>
      </c>
      <c r="F8" s="128">
        <v>5</v>
      </c>
      <c r="G8" s="128">
        <v>6</v>
      </c>
      <c r="H8" s="128"/>
    </row>
    <row r="9" spans="1:8" ht="15">
      <c r="A9" s="266"/>
      <c r="B9" s="280" t="s">
        <v>416</v>
      </c>
      <c r="C9" s="281"/>
      <c r="D9" s="266"/>
      <c r="E9" s="266"/>
      <c r="F9" s="266"/>
      <c r="G9" s="266"/>
      <c r="H9" s="266"/>
    </row>
    <row r="10" spans="1:10" ht="15">
      <c r="A10" s="128" t="s">
        <v>392</v>
      </c>
      <c r="B10" s="112" t="s">
        <v>499</v>
      </c>
      <c r="C10" s="112">
        <v>22317</v>
      </c>
      <c r="D10" s="128">
        <f>I10/E10</f>
        <v>91224.99872048512</v>
      </c>
      <c r="E10" s="139">
        <v>5.66621</v>
      </c>
      <c r="F10" s="128">
        <v>1</v>
      </c>
      <c r="G10" s="164">
        <f>D10*E10</f>
        <v>516900.00000000006</v>
      </c>
      <c r="H10" s="164">
        <f>'стр.1_4'!FN39</f>
        <v>5886.06</v>
      </c>
      <c r="I10">
        <f>'стр.1_4'!FN79</f>
        <v>516900</v>
      </c>
      <c r="J10" s="297">
        <f>G10-I10</f>
        <v>0</v>
      </c>
    </row>
    <row r="11" spans="1:10" ht="15">
      <c r="A11" s="127" t="s">
        <v>411</v>
      </c>
      <c r="B11" s="131" t="s">
        <v>500</v>
      </c>
      <c r="C11" s="165">
        <v>22326</v>
      </c>
      <c r="D11" s="139">
        <f>I11/E11</f>
        <v>517.4479935366041</v>
      </c>
      <c r="E11" s="128">
        <v>4251.635</v>
      </c>
      <c r="F11" s="128">
        <v>1</v>
      </c>
      <c r="G11" s="164">
        <f>D11*E11</f>
        <v>2200000</v>
      </c>
      <c r="H11" s="164">
        <f>'стр.1_4'!FN40</f>
        <v>708689.78</v>
      </c>
      <c r="I11">
        <f>'стр.1_4'!FN80</f>
        <v>2200000</v>
      </c>
      <c r="J11" s="297">
        <f>I11-G11</f>
        <v>0</v>
      </c>
    </row>
    <row r="12" spans="1:8" ht="15">
      <c r="A12" s="128" t="s">
        <v>412</v>
      </c>
      <c r="B12" s="131" t="s">
        <v>501</v>
      </c>
      <c r="C12" s="131"/>
      <c r="D12" s="139">
        <v>861.1</v>
      </c>
      <c r="E12" s="128">
        <v>74.64</v>
      </c>
      <c r="F12" s="128">
        <v>1</v>
      </c>
      <c r="G12" s="164"/>
      <c r="H12" s="164"/>
    </row>
    <row r="13" spans="1:12" ht="15">
      <c r="A13" s="128">
        <v>3</v>
      </c>
      <c r="B13" s="112" t="s">
        <v>657</v>
      </c>
      <c r="C13" s="112">
        <v>22333</v>
      </c>
      <c r="D13" s="139">
        <f>I13/E13</f>
        <v>1876.0195758564437</v>
      </c>
      <c r="E13" s="128">
        <f>(138.74+167.76)/2</f>
        <v>153.25</v>
      </c>
      <c r="F13" s="128">
        <v>1</v>
      </c>
      <c r="G13" s="164">
        <f>D13*E13</f>
        <v>287500</v>
      </c>
      <c r="H13" s="164">
        <f>'стр.1_4'!FN41</f>
        <v>31413.7</v>
      </c>
      <c r="I13">
        <f>'стр.1_4'!FN81</f>
        <v>287500</v>
      </c>
      <c r="K13">
        <v>169200</v>
      </c>
      <c r="L13" s="297">
        <f>K13-G13</f>
        <v>-118300</v>
      </c>
    </row>
    <row r="14" spans="1:10" ht="15">
      <c r="A14" s="128">
        <v>4</v>
      </c>
      <c r="B14" s="112" t="s">
        <v>502</v>
      </c>
      <c r="C14" s="112">
        <v>22399</v>
      </c>
      <c r="D14" s="139">
        <v>39</v>
      </c>
      <c r="E14" s="128">
        <f>(856.97+922.93)/2</f>
        <v>889.95</v>
      </c>
      <c r="F14" s="128">
        <v>1</v>
      </c>
      <c r="G14" s="164">
        <f>I14</f>
        <v>55078.4</v>
      </c>
      <c r="H14" s="164">
        <f>'стр.1_4'!FN42</f>
        <v>4787.230000000003</v>
      </c>
      <c r="I14">
        <f>'стр.1_4'!FN82</f>
        <v>55078.4</v>
      </c>
      <c r="J14">
        <f>E14*D14</f>
        <v>34708.05</v>
      </c>
    </row>
    <row r="15" spans="1:8" ht="15" hidden="1">
      <c r="A15" s="128"/>
      <c r="B15" s="112" t="s">
        <v>410</v>
      </c>
      <c r="C15" s="112"/>
      <c r="D15" s="139"/>
      <c r="E15" s="128"/>
      <c r="F15" s="128"/>
      <c r="G15" s="164">
        <f>SUM(G10:G14)</f>
        <v>3059478.4</v>
      </c>
      <c r="H15" s="164"/>
    </row>
    <row r="16" spans="1:8" ht="15" hidden="1">
      <c r="A16" s="128"/>
      <c r="B16" s="91" t="s">
        <v>441</v>
      </c>
      <c r="C16" s="159"/>
      <c r="D16" s="139"/>
      <c r="E16" s="128"/>
      <c r="F16" s="128"/>
      <c r="G16" s="164"/>
      <c r="H16" s="164"/>
    </row>
    <row r="17" spans="1:8" ht="15" hidden="1">
      <c r="A17" s="128" t="s">
        <v>392</v>
      </c>
      <c r="B17" s="112"/>
      <c r="C17" s="112"/>
      <c r="D17" s="139"/>
      <c r="E17" s="128"/>
      <c r="F17" s="128"/>
      <c r="G17" s="164"/>
      <c r="H17" s="164"/>
    </row>
    <row r="18" spans="1:8" ht="42" customHeight="1" hidden="1">
      <c r="A18" s="128"/>
      <c r="B18" s="138" t="s">
        <v>503</v>
      </c>
      <c r="C18" s="138">
        <v>22326</v>
      </c>
      <c r="D18" s="139"/>
      <c r="E18" s="128"/>
      <c r="F18" s="128"/>
      <c r="G18" s="164"/>
      <c r="H18" s="164"/>
    </row>
    <row r="19" spans="1:8" ht="15" hidden="1">
      <c r="A19" s="128"/>
      <c r="B19" s="138" t="s">
        <v>410</v>
      </c>
      <c r="C19" s="138"/>
      <c r="D19" s="139"/>
      <c r="E19" s="128"/>
      <c r="F19" s="128"/>
      <c r="G19" s="164">
        <f>G18</f>
        <v>0</v>
      </c>
      <c r="H19" s="164"/>
    </row>
    <row r="20" spans="1:8" ht="14.25">
      <c r="A20" s="90"/>
      <c r="B20" s="90" t="s">
        <v>410</v>
      </c>
      <c r="C20" s="90"/>
      <c r="D20" s="135" t="s">
        <v>47</v>
      </c>
      <c r="E20" s="135" t="s">
        <v>47</v>
      </c>
      <c r="F20" s="135" t="s">
        <v>47</v>
      </c>
      <c r="G20" s="166">
        <f>G15+G19</f>
        <v>3059478.4</v>
      </c>
      <c r="H20" s="166"/>
    </row>
    <row r="21" spans="1:8" ht="12.75">
      <c r="A21" s="126"/>
      <c r="B21" s="126"/>
      <c r="C21" s="126"/>
      <c r="D21" s="126"/>
      <c r="E21" s="126"/>
      <c r="F21" s="126"/>
      <c r="G21" s="126"/>
      <c r="H21" s="126"/>
    </row>
    <row r="22" spans="1:8" ht="12.75">
      <c r="A22" s="126"/>
      <c r="B22" s="167"/>
      <c r="C22" s="167"/>
      <c r="D22" s="167"/>
      <c r="E22" s="312"/>
      <c r="F22" s="167"/>
      <c r="G22" s="126"/>
      <c r="H22" s="126"/>
    </row>
    <row r="23" spans="1:8" ht="12.75">
      <c r="A23" s="126"/>
      <c r="B23" s="167"/>
      <c r="C23" s="167"/>
      <c r="D23" s="167"/>
      <c r="E23" s="312"/>
      <c r="F23" s="167"/>
      <c r="G23" s="126"/>
      <c r="H23" s="126"/>
    </row>
    <row r="24" spans="1:8" ht="12.75">
      <c r="A24" s="126"/>
      <c r="B24" s="167"/>
      <c r="C24" s="167"/>
      <c r="D24" s="167"/>
      <c r="E24" s="312"/>
      <c r="F24" s="167"/>
      <c r="G24" s="126"/>
      <c r="H24" s="126"/>
    </row>
    <row r="25" spans="1:8" ht="12.75">
      <c r="A25" s="126"/>
      <c r="B25" s="167"/>
      <c r="C25" s="167"/>
      <c r="D25" s="167"/>
      <c r="E25" s="312"/>
      <c r="F25" s="167"/>
      <c r="G25" s="126"/>
      <c r="H25" s="126"/>
    </row>
    <row r="26" spans="1:8" ht="15">
      <c r="A26" s="126"/>
      <c r="B26" s="167"/>
      <c r="C26" s="167"/>
      <c r="D26" s="167"/>
      <c r="E26" s="313"/>
      <c r="F26" s="167"/>
      <c r="G26" s="126"/>
      <c r="H26" s="126"/>
    </row>
  </sheetData>
  <sheetProtection/>
  <mergeCells count="1">
    <mergeCell ref="A2:G2"/>
  </mergeCells>
  <printOptions/>
  <pageMargins left="0.7" right="0.7" top="0.75" bottom="0.75" header="0.3" footer="0.3"/>
  <pageSetup horizontalDpi="600" verticalDpi="600" orientation="portrait" paperSize="9" scale="78" r:id="rId1"/>
  <colBreaks count="1" manualBreakCount="1">
    <brk id="8" max="65535" man="1"/>
  </colBreaks>
</worksheet>
</file>

<file path=xl/worksheets/sheet12.xml><?xml version="1.0" encoding="utf-8"?>
<worksheet xmlns="http://schemas.openxmlformats.org/spreadsheetml/2006/main" xmlns:r="http://schemas.openxmlformats.org/officeDocument/2006/relationships">
  <sheetPr>
    <tabColor rgb="FFFFFF00"/>
  </sheetPr>
  <dimension ref="A2:F10"/>
  <sheetViews>
    <sheetView view="pageBreakPreview" zoomScale="130" zoomScaleSheetLayoutView="130" zoomScalePageLayoutView="0" workbookViewId="0" topLeftCell="A1">
      <selection activeCell="C46" sqref="C46"/>
    </sheetView>
  </sheetViews>
  <sheetFormatPr defaultColWidth="9.00390625" defaultRowHeight="12.75"/>
  <cols>
    <col min="2" max="2" width="23.75390625" style="0" customWidth="1"/>
  </cols>
  <sheetData>
    <row r="2" spans="1:6" ht="14.25">
      <c r="A2" s="683" t="s">
        <v>505</v>
      </c>
      <c r="B2" s="683"/>
      <c r="C2" s="683"/>
      <c r="D2" s="683"/>
      <c r="E2" s="683"/>
      <c r="F2" s="683"/>
    </row>
    <row r="4" spans="1:6" ht="75">
      <c r="A4" s="114" t="s">
        <v>495</v>
      </c>
      <c r="B4" s="114" t="s">
        <v>0</v>
      </c>
      <c r="C4" s="114" t="s">
        <v>427</v>
      </c>
      <c r="D4" s="114" t="s">
        <v>506</v>
      </c>
      <c r="E4" s="114" t="s">
        <v>507</v>
      </c>
      <c r="F4" s="114" t="s">
        <v>508</v>
      </c>
    </row>
    <row r="5" spans="1:6" ht="15">
      <c r="A5" s="116">
        <v>1</v>
      </c>
      <c r="B5" s="168">
        <v>2</v>
      </c>
      <c r="C5" s="168"/>
      <c r="D5" s="116">
        <v>3</v>
      </c>
      <c r="E5" s="116">
        <v>4</v>
      </c>
      <c r="F5" s="116">
        <v>5</v>
      </c>
    </row>
    <row r="6" spans="1:6" ht="30">
      <c r="A6" s="115">
        <v>1</v>
      </c>
      <c r="B6" s="169" t="s">
        <v>509</v>
      </c>
      <c r="C6" s="170">
        <v>22401</v>
      </c>
      <c r="D6" s="171"/>
      <c r="E6" s="150"/>
      <c r="F6" s="172"/>
    </row>
    <row r="7" spans="1:6" ht="30">
      <c r="A7" s="116"/>
      <c r="B7" s="173" t="s">
        <v>510</v>
      </c>
      <c r="C7" s="173"/>
      <c r="D7" s="116"/>
      <c r="E7" s="150"/>
      <c r="F7" s="172"/>
    </row>
    <row r="8" spans="1:6" ht="15">
      <c r="A8" s="116"/>
      <c r="B8" s="173"/>
      <c r="C8" s="173"/>
      <c r="D8" s="116"/>
      <c r="E8" s="150"/>
      <c r="F8" s="172"/>
    </row>
    <row r="9" spans="1:6" ht="15">
      <c r="A9" s="116"/>
      <c r="B9" s="173"/>
      <c r="C9" s="173"/>
      <c r="D9" s="116"/>
      <c r="E9" s="150"/>
      <c r="F9" s="172"/>
    </row>
    <row r="10" spans="1:6" ht="14.25">
      <c r="A10" s="124"/>
      <c r="B10" s="124" t="s">
        <v>410</v>
      </c>
      <c r="C10" s="124"/>
      <c r="D10" s="124"/>
      <c r="E10" s="124"/>
      <c r="F10" s="125">
        <f>F7</f>
        <v>0</v>
      </c>
    </row>
  </sheetData>
  <sheetProtection/>
  <mergeCells count="1">
    <mergeCell ref="A2:F2"/>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FF00"/>
  </sheetPr>
  <dimension ref="A1:I26"/>
  <sheetViews>
    <sheetView view="pageBreakPreview" zoomScaleSheetLayoutView="100" zoomScalePageLayoutView="0" workbookViewId="0" topLeftCell="A1">
      <selection activeCell="C10" sqref="C10"/>
    </sheetView>
  </sheetViews>
  <sheetFormatPr defaultColWidth="9.00390625" defaultRowHeight="12.75"/>
  <cols>
    <col min="2" max="2" width="49.625" style="0" customWidth="1"/>
    <col min="4" max="4" width="11.875" style="0" customWidth="1"/>
    <col min="6" max="6" width="12.00390625" style="0" customWidth="1"/>
    <col min="7" max="8" width="19.25390625" style="0" customWidth="1"/>
  </cols>
  <sheetData>
    <row r="1" spans="1:8" ht="14.25">
      <c r="A1" s="678" t="s">
        <v>554</v>
      </c>
      <c r="B1" s="678"/>
      <c r="C1" s="678"/>
      <c r="D1" s="678"/>
      <c r="E1" s="678"/>
      <c r="F1" s="678"/>
      <c r="G1" s="678"/>
      <c r="H1" s="322"/>
    </row>
    <row r="2" spans="1:8" ht="14.25">
      <c r="A2" s="86" t="s">
        <v>479</v>
      </c>
      <c r="B2" s="163"/>
      <c r="C2" s="163"/>
      <c r="D2" s="163"/>
      <c r="E2" s="163"/>
      <c r="F2" s="163"/>
      <c r="G2" s="163"/>
      <c r="H2" s="322"/>
    </row>
    <row r="3" spans="1:8" ht="15">
      <c r="A3" s="86" t="s">
        <v>480</v>
      </c>
      <c r="B3" s="211"/>
      <c r="C3" s="211"/>
      <c r="D3" s="211"/>
      <c r="E3" s="211"/>
      <c r="F3" s="211"/>
      <c r="G3" s="211"/>
      <c r="H3" s="211"/>
    </row>
    <row r="4" spans="1:8" ht="15">
      <c r="A4" s="83"/>
      <c r="B4" s="83"/>
      <c r="C4" s="83"/>
      <c r="D4" s="83"/>
      <c r="E4" s="83"/>
      <c r="F4" s="83"/>
      <c r="G4" s="83"/>
      <c r="H4" s="83"/>
    </row>
    <row r="5" spans="1:8" ht="75">
      <c r="A5" s="88" t="s">
        <v>542</v>
      </c>
      <c r="B5" s="127" t="s">
        <v>426</v>
      </c>
      <c r="C5" s="127" t="s">
        <v>471</v>
      </c>
      <c r="D5" s="88" t="s">
        <v>543</v>
      </c>
      <c r="E5" s="88" t="s">
        <v>482</v>
      </c>
      <c r="F5" s="88" t="s">
        <v>483</v>
      </c>
      <c r="G5" s="88" t="s">
        <v>544</v>
      </c>
      <c r="H5" s="88" t="s">
        <v>706</v>
      </c>
    </row>
    <row r="6" spans="1:8" ht="15">
      <c r="A6" s="128">
        <v>1</v>
      </c>
      <c r="B6" s="128">
        <v>2</v>
      </c>
      <c r="C6" s="128"/>
      <c r="D6" s="128">
        <v>3</v>
      </c>
      <c r="E6" s="128">
        <v>4</v>
      </c>
      <c r="F6" s="128">
        <v>5</v>
      </c>
      <c r="G6" s="128">
        <v>6</v>
      </c>
      <c r="H6" s="128"/>
    </row>
    <row r="7" spans="1:8" ht="18.75" customHeight="1">
      <c r="A7" s="249"/>
      <c r="B7" s="242" t="s">
        <v>416</v>
      </c>
      <c r="C7" s="242"/>
      <c r="D7" s="266"/>
      <c r="E7" s="282"/>
      <c r="F7" s="283"/>
      <c r="G7" s="283"/>
      <c r="H7" s="283"/>
    </row>
    <row r="8" spans="1:9" ht="27" customHeight="1">
      <c r="A8" s="89" t="s">
        <v>392</v>
      </c>
      <c r="B8" s="138" t="s">
        <v>545</v>
      </c>
      <c r="C8" s="138">
        <v>22501</v>
      </c>
      <c r="D8" s="139">
        <v>562.013</v>
      </c>
      <c r="E8" s="128">
        <v>6</v>
      </c>
      <c r="F8" s="158">
        <f>G8/E8/D8</f>
        <v>4.601168774862265</v>
      </c>
      <c r="G8" s="164">
        <f>'стр.1_4'!FN83</f>
        <v>15515.5</v>
      </c>
      <c r="H8" s="164"/>
      <c r="I8">
        <f>'стр.1_4'!FN83</f>
        <v>15515.5</v>
      </c>
    </row>
    <row r="9" spans="1:9" ht="31.5" customHeight="1">
      <c r="A9" s="213" t="s">
        <v>411</v>
      </c>
      <c r="B9" s="131" t="s">
        <v>546</v>
      </c>
      <c r="C9" s="165">
        <v>225</v>
      </c>
      <c r="D9" s="128">
        <v>1</v>
      </c>
      <c r="E9" s="212">
        <v>12</v>
      </c>
      <c r="F9" s="158">
        <v>2530</v>
      </c>
      <c r="G9" s="164">
        <f>'стр.1_4'!FN86+'стр.1_4'!FN117+'стр.1_4'!FN118</f>
        <v>91200.35</v>
      </c>
      <c r="H9" s="164"/>
      <c r="I9">
        <f>'стр.1_4'!FN86</f>
        <v>36840.35</v>
      </c>
    </row>
    <row r="10" spans="1:9" ht="60" customHeight="1">
      <c r="A10" s="213" t="s">
        <v>412</v>
      </c>
      <c r="B10" s="131" t="s">
        <v>547</v>
      </c>
      <c r="C10" s="165">
        <v>22503</v>
      </c>
      <c r="D10" s="128">
        <v>1</v>
      </c>
      <c r="E10" s="212">
        <v>2</v>
      </c>
      <c r="F10" s="158">
        <f>G10/E10</f>
        <v>7955</v>
      </c>
      <c r="G10" s="164">
        <f>'стр.1_4'!FN85</f>
        <v>15910</v>
      </c>
      <c r="H10" s="164"/>
      <c r="I10">
        <f>'стр.1_4'!FN85</f>
        <v>15910</v>
      </c>
    </row>
    <row r="11" spans="1:8" ht="23.25" customHeight="1" hidden="1">
      <c r="A11" s="213" t="s">
        <v>413</v>
      </c>
      <c r="B11" s="131" t="s">
        <v>548</v>
      </c>
      <c r="C11" s="165">
        <v>22599</v>
      </c>
      <c r="D11" s="128">
        <v>1</v>
      </c>
      <c r="E11" s="212">
        <v>1</v>
      </c>
      <c r="F11" s="158">
        <f>G11</f>
        <v>0</v>
      </c>
      <c r="G11" s="164"/>
      <c r="H11" s="164"/>
    </row>
    <row r="12" spans="1:8" ht="20.25" customHeight="1">
      <c r="A12" s="284"/>
      <c r="B12" s="242" t="s">
        <v>415</v>
      </c>
      <c r="C12" s="242"/>
      <c r="D12" s="266"/>
      <c r="E12" s="266"/>
      <c r="F12" s="283"/>
      <c r="G12" s="285"/>
      <c r="H12" s="285"/>
    </row>
    <row r="13" spans="1:8" ht="34.5" customHeight="1">
      <c r="A13" s="213" t="s">
        <v>392</v>
      </c>
      <c r="B13" s="131" t="s">
        <v>549</v>
      </c>
      <c r="C13" s="165">
        <v>22599</v>
      </c>
      <c r="D13" s="128">
        <v>1</v>
      </c>
      <c r="E13" s="128">
        <v>1</v>
      </c>
      <c r="F13" s="158">
        <f>'стр.1_4'!FM86</f>
        <v>10000</v>
      </c>
      <c r="G13" s="164">
        <f>D13*E13*F13</f>
        <v>10000</v>
      </c>
      <c r="H13" s="164"/>
    </row>
    <row r="14" spans="1:8" ht="19.5" customHeight="1">
      <c r="A14" s="284"/>
      <c r="B14" s="242" t="s">
        <v>441</v>
      </c>
      <c r="C14" s="248"/>
      <c r="D14" s="266"/>
      <c r="E14" s="266"/>
      <c r="F14" s="283"/>
      <c r="G14" s="285"/>
      <c r="H14" s="285"/>
    </row>
    <row r="15" spans="1:8" ht="25.5" customHeight="1">
      <c r="A15" s="213" t="s">
        <v>392</v>
      </c>
      <c r="B15" s="131" t="s">
        <v>667</v>
      </c>
      <c r="C15" s="165" t="s">
        <v>669</v>
      </c>
      <c r="D15" s="128">
        <v>1</v>
      </c>
      <c r="E15" s="128">
        <v>1</v>
      </c>
      <c r="F15" s="158">
        <f>'стр.1_4'!FY84</f>
        <v>0</v>
      </c>
      <c r="G15" s="164">
        <f>F15</f>
        <v>0</v>
      </c>
      <c r="H15" s="164"/>
    </row>
    <row r="16" spans="1:8" ht="32.25" customHeight="1">
      <c r="A16" s="213" t="s">
        <v>411</v>
      </c>
      <c r="B16" s="131" t="s">
        <v>667</v>
      </c>
      <c r="C16" s="165">
        <v>22502</v>
      </c>
      <c r="D16" s="128">
        <v>1</v>
      </c>
      <c r="E16" s="128">
        <v>1</v>
      </c>
      <c r="F16" s="158">
        <f>'стр.1_4'!FZ84</f>
        <v>0</v>
      </c>
      <c r="G16" s="164">
        <f>F16</f>
        <v>0</v>
      </c>
      <c r="H16" s="164"/>
    </row>
    <row r="17" spans="1:8" ht="23.25" customHeight="1">
      <c r="A17" s="213" t="s">
        <v>412</v>
      </c>
      <c r="B17" s="131" t="s">
        <v>668</v>
      </c>
      <c r="C17" s="165">
        <v>22502</v>
      </c>
      <c r="D17" s="128">
        <v>1</v>
      </c>
      <c r="E17" s="128">
        <v>1</v>
      </c>
      <c r="F17" s="158">
        <f>'стр.1_4'!GC84</f>
        <v>0</v>
      </c>
      <c r="G17" s="158">
        <f>F17</f>
        <v>0</v>
      </c>
      <c r="H17" s="158"/>
    </row>
    <row r="18" spans="1:8" ht="18" customHeight="1" hidden="1">
      <c r="A18" s="213"/>
      <c r="B18" s="131" t="s">
        <v>551</v>
      </c>
      <c r="C18" s="165"/>
      <c r="D18" s="128">
        <v>1</v>
      </c>
      <c r="E18" s="128">
        <v>1</v>
      </c>
      <c r="F18" s="158"/>
      <c r="G18" s="158"/>
      <c r="H18" s="158"/>
    </row>
    <row r="19" spans="1:8" ht="24" customHeight="1" hidden="1">
      <c r="A19" s="213" t="s">
        <v>412</v>
      </c>
      <c r="B19" s="131" t="s">
        <v>550</v>
      </c>
      <c r="C19" s="165">
        <v>22502</v>
      </c>
      <c r="D19" s="128">
        <v>1</v>
      </c>
      <c r="E19" s="128">
        <v>1</v>
      </c>
      <c r="F19" s="158"/>
      <c r="G19" s="164"/>
      <c r="H19" s="164"/>
    </row>
    <row r="20" spans="1:8" ht="29.25" customHeight="1" hidden="1">
      <c r="A20" s="213" t="s">
        <v>413</v>
      </c>
      <c r="B20" s="131" t="s">
        <v>552</v>
      </c>
      <c r="C20" s="165">
        <v>22502</v>
      </c>
      <c r="D20" s="128">
        <v>1</v>
      </c>
      <c r="E20" s="128">
        <v>1</v>
      </c>
      <c r="F20" s="158"/>
      <c r="G20" s="164"/>
      <c r="H20" s="164"/>
    </row>
    <row r="21" spans="1:8" ht="19.5" customHeight="1">
      <c r="A21" s="112"/>
      <c r="B21" s="90" t="s">
        <v>410</v>
      </c>
      <c r="C21" s="90"/>
      <c r="D21" s="135" t="s">
        <v>47</v>
      </c>
      <c r="E21" s="135"/>
      <c r="F21" s="135" t="s">
        <v>47</v>
      </c>
      <c r="G21" s="166">
        <f>G8+G9+G10+G11+G13+G16+G15+G17</f>
        <v>132625.85</v>
      </c>
      <c r="H21" s="166"/>
    </row>
    <row r="22" spans="1:8" ht="12.75">
      <c r="A22" s="126"/>
      <c r="B22" s="126"/>
      <c r="C22" s="126"/>
      <c r="D22" s="126"/>
      <c r="E22" s="126"/>
      <c r="F22" s="126"/>
      <c r="G22" s="126"/>
      <c r="H22" s="126"/>
    </row>
    <row r="23" spans="1:8" ht="15">
      <c r="A23" s="126"/>
      <c r="B23" s="214" t="s">
        <v>702</v>
      </c>
      <c r="C23" s="126"/>
      <c r="D23" s="167"/>
      <c r="E23" s="126"/>
      <c r="F23" s="126"/>
      <c r="G23" s="126"/>
      <c r="H23" s="126"/>
    </row>
    <row r="24" spans="1:8" ht="12.75">
      <c r="A24" s="126"/>
      <c r="B24" s="126" t="s">
        <v>553</v>
      </c>
      <c r="C24" s="144">
        <v>22599</v>
      </c>
      <c r="D24" s="145">
        <f>'стр.1_4'!FN46</f>
        <v>0</v>
      </c>
      <c r="E24" s="126"/>
      <c r="F24" s="126"/>
      <c r="G24" s="126"/>
      <c r="H24" s="126"/>
    </row>
    <row r="25" spans="3:4" ht="12.75">
      <c r="C25" s="225"/>
      <c r="D25" s="288"/>
    </row>
    <row r="26" spans="3:4" ht="12.75">
      <c r="C26" s="225"/>
      <c r="D26" s="288"/>
    </row>
  </sheetData>
  <sheetProtection/>
  <mergeCells count="1">
    <mergeCell ref="A1:G1"/>
  </mergeCells>
  <printOptions/>
  <pageMargins left="0.7" right="0.7" top="0.75" bottom="0.75" header="0.3" footer="0.3"/>
  <pageSetup horizontalDpi="600" verticalDpi="600" orientation="portrait" paperSize="9" scale="64" r:id="rId1"/>
</worksheet>
</file>

<file path=xl/worksheets/sheet14.xml><?xml version="1.0" encoding="utf-8"?>
<worksheet xmlns="http://schemas.openxmlformats.org/spreadsheetml/2006/main" xmlns:r="http://schemas.openxmlformats.org/officeDocument/2006/relationships">
  <sheetPr>
    <tabColor rgb="FFFFFF00"/>
  </sheetPr>
  <dimension ref="A1:H29"/>
  <sheetViews>
    <sheetView view="pageBreakPreview" zoomScaleSheetLayoutView="100" zoomScalePageLayoutView="0" workbookViewId="0" topLeftCell="A1">
      <selection activeCell="E11" sqref="E11"/>
    </sheetView>
  </sheetViews>
  <sheetFormatPr defaultColWidth="9.00390625" defaultRowHeight="12.75"/>
  <cols>
    <col min="2" max="2" width="50.375" style="0" customWidth="1"/>
    <col min="3" max="4" width="15.625" style="0" customWidth="1"/>
    <col min="5" max="5" width="14.375" style="0" customWidth="1"/>
    <col min="6" max="6" width="17.875" style="0" customWidth="1"/>
    <col min="7" max="7" width="11.875" style="0" bestFit="1" customWidth="1"/>
    <col min="8" max="8" width="10.875" style="0" bestFit="1" customWidth="1"/>
  </cols>
  <sheetData>
    <row r="1" spans="1:5" ht="12.75">
      <c r="A1" s="126"/>
      <c r="B1" s="126"/>
      <c r="C1" s="126"/>
      <c r="D1" s="126"/>
      <c r="E1" s="126"/>
    </row>
    <row r="2" spans="1:5" ht="14.25">
      <c r="A2" s="678" t="s">
        <v>567</v>
      </c>
      <c r="B2" s="678"/>
      <c r="C2" s="678"/>
      <c r="D2" s="678"/>
      <c r="E2" s="678"/>
    </row>
    <row r="3" spans="1:5" ht="14.25">
      <c r="A3" s="86" t="s">
        <v>479</v>
      </c>
      <c r="B3" s="163"/>
      <c r="C3" s="163"/>
      <c r="D3" s="163"/>
      <c r="E3" s="163"/>
    </row>
    <row r="4" spans="1:5" ht="14.25">
      <c r="A4" s="86" t="s">
        <v>480</v>
      </c>
      <c r="B4" s="163"/>
      <c r="C4" s="163"/>
      <c r="D4" s="163"/>
      <c r="E4" s="163"/>
    </row>
    <row r="5" spans="1:5" ht="12.75">
      <c r="A5" s="126"/>
      <c r="B5" s="126"/>
      <c r="C5" s="126"/>
      <c r="D5" s="126"/>
      <c r="E5" s="126"/>
    </row>
    <row r="6" spans="1:6" ht="60">
      <c r="A6" s="88" t="s">
        <v>495</v>
      </c>
      <c r="B6" s="88" t="s">
        <v>426</v>
      </c>
      <c r="C6" s="88" t="s">
        <v>471</v>
      </c>
      <c r="D6" s="88" t="s">
        <v>555</v>
      </c>
      <c r="E6" s="88" t="s">
        <v>707</v>
      </c>
      <c r="F6" s="88" t="s">
        <v>706</v>
      </c>
    </row>
    <row r="7" spans="1:6" ht="20.25" customHeight="1">
      <c r="A7" s="243"/>
      <c r="B7" s="242" t="s">
        <v>415</v>
      </c>
      <c r="C7" s="242"/>
      <c r="D7" s="243"/>
      <c r="E7" s="243"/>
      <c r="F7" s="244"/>
    </row>
    <row r="8" spans="1:6" ht="33.75" customHeight="1">
      <c r="A8" s="128" t="s">
        <v>392</v>
      </c>
      <c r="B8" s="95" t="s">
        <v>558</v>
      </c>
      <c r="C8" s="216">
        <v>22605</v>
      </c>
      <c r="D8" s="128">
        <v>2</v>
      </c>
      <c r="E8" s="217">
        <f>'стр.1_4'!FM90</f>
        <v>4000</v>
      </c>
      <c r="F8" s="215"/>
    </row>
    <row r="9" spans="1:6" ht="52.5" customHeight="1" hidden="1">
      <c r="A9" s="128"/>
      <c r="B9" s="95" t="s">
        <v>557</v>
      </c>
      <c r="C9" s="216"/>
      <c r="D9" s="128">
        <v>1</v>
      </c>
      <c r="E9" s="217"/>
      <c r="F9" s="215"/>
    </row>
    <row r="10" spans="1:6" ht="27.75" customHeight="1">
      <c r="A10" s="128" t="s">
        <v>411</v>
      </c>
      <c r="B10" s="95" t="s">
        <v>559</v>
      </c>
      <c r="C10" s="216">
        <v>22601</v>
      </c>
      <c r="D10" s="128">
        <v>1</v>
      </c>
      <c r="E10" s="217">
        <f>'стр.1_4'!FM87</f>
        <v>67853</v>
      </c>
      <c r="F10" s="215">
        <f>'стр.1_4'!FM47</f>
        <v>0</v>
      </c>
    </row>
    <row r="11" spans="1:6" ht="33" customHeight="1">
      <c r="A11" s="128" t="s">
        <v>412</v>
      </c>
      <c r="B11" s="95" t="s">
        <v>560</v>
      </c>
      <c r="C11" s="216">
        <v>22699</v>
      </c>
      <c r="D11" s="128">
        <v>1</v>
      </c>
      <c r="E11" s="217">
        <f>'стр.1_4'!FM92</f>
        <v>0</v>
      </c>
      <c r="F11" s="215"/>
    </row>
    <row r="12" spans="1:6" ht="28.5" customHeight="1">
      <c r="A12" s="266"/>
      <c r="B12" s="242" t="s">
        <v>416</v>
      </c>
      <c r="C12" s="242"/>
      <c r="D12" s="266"/>
      <c r="E12" s="286"/>
      <c r="F12" s="244"/>
    </row>
    <row r="13" spans="1:6" ht="33.75" customHeight="1">
      <c r="A13" s="128" t="s">
        <v>392</v>
      </c>
      <c r="B13" s="95" t="s">
        <v>559</v>
      </c>
      <c r="C13" s="216">
        <v>22601</v>
      </c>
      <c r="D13" s="128">
        <v>1</v>
      </c>
      <c r="E13" s="217">
        <f>'стр.1_4'!FN87</f>
        <v>64364</v>
      </c>
      <c r="F13" s="215">
        <f>'стр.1_4'!FN47</f>
        <v>0</v>
      </c>
    </row>
    <row r="14" spans="1:6" ht="33.75" customHeight="1">
      <c r="A14" s="128" t="s">
        <v>411</v>
      </c>
      <c r="B14" s="95" t="s">
        <v>647</v>
      </c>
      <c r="C14" s="216">
        <v>22605</v>
      </c>
      <c r="D14" s="128"/>
      <c r="E14" s="217"/>
      <c r="F14" s="215">
        <f>'стр.1_4'!FN50</f>
        <v>0</v>
      </c>
    </row>
    <row r="15" spans="1:6" ht="83.25" customHeight="1">
      <c r="A15" s="128" t="s">
        <v>411</v>
      </c>
      <c r="B15" s="131" t="s">
        <v>561</v>
      </c>
      <c r="C15" s="165">
        <v>22603</v>
      </c>
      <c r="D15" s="212">
        <v>1</v>
      </c>
      <c r="E15" s="217">
        <f>'стр.1_4'!FN88</f>
        <v>34800</v>
      </c>
      <c r="F15" s="215">
        <f>'стр.1_4'!FN48</f>
        <v>2900</v>
      </c>
    </row>
    <row r="16" spans="1:6" ht="26.25" customHeight="1" hidden="1">
      <c r="A16" s="128" t="s">
        <v>413</v>
      </c>
      <c r="B16" s="95" t="s">
        <v>558</v>
      </c>
      <c r="C16" s="216">
        <v>22605</v>
      </c>
      <c r="D16" s="212">
        <v>1</v>
      </c>
      <c r="E16" s="217">
        <v>0</v>
      </c>
      <c r="F16" s="215"/>
    </row>
    <row r="17" spans="1:8" ht="15">
      <c r="A17" s="128" t="s">
        <v>412</v>
      </c>
      <c r="B17" s="112" t="s">
        <v>562</v>
      </c>
      <c r="C17" s="89">
        <v>22699</v>
      </c>
      <c r="D17" s="128">
        <v>1</v>
      </c>
      <c r="E17" s="217">
        <f>2500*12</f>
        <v>30000</v>
      </c>
      <c r="F17" s="287"/>
      <c r="G17" s="297">
        <f>'стр.1_4'!FN92</f>
        <v>71900</v>
      </c>
      <c r="H17" s="297">
        <f>G17-E17-E18-E19</f>
        <v>0</v>
      </c>
    </row>
    <row r="18" spans="1:6" ht="15">
      <c r="A18" s="128" t="s">
        <v>413</v>
      </c>
      <c r="B18" s="112" t="s">
        <v>563</v>
      </c>
      <c r="C18" s="89">
        <v>22699</v>
      </c>
      <c r="D18" s="128">
        <v>4</v>
      </c>
      <c r="E18" s="217">
        <f>2400*4-2522</f>
        <v>7078</v>
      </c>
      <c r="F18" s="215">
        <f>'стр.1_4'!FN52</f>
        <v>0</v>
      </c>
    </row>
    <row r="19" spans="1:6" ht="15">
      <c r="A19" s="128" t="s">
        <v>414</v>
      </c>
      <c r="B19" s="112" t="s">
        <v>564</v>
      </c>
      <c r="C19" s="112">
        <v>22699</v>
      </c>
      <c r="D19" s="128">
        <v>1</v>
      </c>
      <c r="E19" s="217">
        <f>'стр.1_4'!FN92-'3.6(226-1)'!E17-'3.6(226-1)'!E18</f>
        <v>34822</v>
      </c>
      <c r="F19" s="215"/>
    </row>
    <row r="20" spans="1:6" ht="21" customHeight="1">
      <c r="A20" s="243"/>
      <c r="B20" s="242" t="s">
        <v>441</v>
      </c>
      <c r="C20" s="242"/>
      <c r="D20" s="243"/>
      <c r="E20" s="246"/>
      <c r="F20" s="244"/>
    </row>
    <row r="21" spans="1:6" ht="21" customHeight="1">
      <c r="A21" s="128" t="s">
        <v>392</v>
      </c>
      <c r="B21" s="95" t="s">
        <v>565</v>
      </c>
      <c r="C21" s="216">
        <v>22603</v>
      </c>
      <c r="D21" s="128">
        <v>3</v>
      </c>
      <c r="E21" s="217">
        <f>'стр.1_4'!GA88</f>
        <v>412800</v>
      </c>
      <c r="F21" s="215"/>
    </row>
    <row r="22" spans="1:6" ht="78" customHeight="1" hidden="1">
      <c r="A22" s="128">
        <v>2</v>
      </c>
      <c r="B22" s="131" t="s">
        <v>561</v>
      </c>
      <c r="C22" s="216">
        <v>22603</v>
      </c>
      <c r="D22" s="128">
        <v>1</v>
      </c>
      <c r="E22" s="217"/>
      <c r="F22" s="215"/>
    </row>
    <row r="23" spans="1:6" ht="14.25">
      <c r="A23" s="90"/>
      <c r="B23" s="90" t="s">
        <v>410</v>
      </c>
      <c r="C23" s="90"/>
      <c r="D23" s="135" t="s">
        <v>47</v>
      </c>
      <c r="E23" s="166">
        <f>E8+E10+E11+E13+E15+E17+E18+E19+E21</f>
        <v>655717</v>
      </c>
      <c r="F23" s="166">
        <f>F8+F10+F11+F13+F15+F17+F18+F19+F21</f>
        <v>2900</v>
      </c>
    </row>
    <row r="24" spans="1:5" ht="15">
      <c r="A24" s="83"/>
      <c r="B24" s="83"/>
      <c r="C24" s="83"/>
      <c r="D24" s="219"/>
      <c r="E24" s="220"/>
    </row>
    <row r="25" spans="2:4" ht="15">
      <c r="B25" s="214"/>
      <c r="C25" s="225"/>
      <c r="D25" s="225"/>
    </row>
    <row r="26" spans="2:4" ht="15">
      <c r="B26" s="214" t="s">
        <v>702</v>
      </c>
      <c r="C26" s="225"/>
      <c r="D26" s="288"/>
    </row>
    <row r="27" spans="2:4" ht="12.75">
      <c r="B27" s="315" t="s">
        <v>441</v>
      </c>
      <c r="C27" s="225">
        <v>22603</v>
      </c>
      <c r="D27" s="225">
        <f>'стр.1_4'!GA48</f>
        <v>0</v>
      </c>
    </row>
    <row r="28" spans="2:4" ht="12.75">
      <c r="B28" s="315"/>
      <c r="C28" s="225"/>
      <c r="D28" s="225"/>
    </row>
    <row r="29" spans="2:4" ht="12.75">
      <c r="B29" s="315"/>
      <c r="C29" s="225"/>
      <c r="D29" s="225"/>
    </row>
  </sheetData>
  <sheetProtection/>
  <mergeCells count="1">
    <mergeCell ref="A2:E2"/>
  </mergeCells>
  <printOptions/>
  <pageMargins left="0.7" right="0.7" top="0.75" bottom="0.75" header="0.3" footer="0.3"/>
  <pageSetup horizontalDpi="600" verticalDpi="600" orientation="portrait" paperSize="9" scale="72" r:id="rId1"/>
</worksheet>
</file>

<file path=xl/worksheets/sheet15.xml><?xml version="1.0" encoding="utf-8"?>
<worksheet xmlns="http://schemas.openxmlformats.org/spreadsheetml/2006/main" xmlns:r="http://schemas.openxmlformats.org/officeDocument/2006/relationships">
  <sheetPr>
    <tabColor rgb="FFFFFF00"/>
  </sheetPr>
  <dimension ref="A1:F14"/>
  <sheetViews>
    <sheetView view="pageBreakPreview" zoomScaleSheetLayoutView="100" zoomScalePageLayoutView="0" workbookViewId="0" topLeftCell="A1">
      <selection activeCell="B14" sqref="B14"/>
    </sheetView>
  </sheetViews>
  <sheetFormatPr defaultColWidth="9.00390625" defaultRowHeight="12.75"/>
  <cols>
    <col min="2" max="2" width="50.375" style="0" customWidth="1"/>
    <col min="3" max="4" width="15.625" style="0" customWidth="1"/>
    <col min="5" max="5" width="14.375" style="0" customWidth="1"/>
    <col min="6" max="6" width="10.375" style="0" bestFit="1" customWidth="1"/>
  </cols>
  <sheetData>
    <row r="1" spans="1:5" ht="12.75">
      <c r="A1" s="126"/>
      <c r="B1" s="126"/>
      <c r="C1" s="126"/>
      <c r="D1" s="126"/>
      <c r="E1" s="126"/>
    </row>
    <row r="2" spans="1:5" ht="14.25">
      <c r="A2" s="678" t="s">
        <v>568</v>
      </c>
      <c r="B2" s="678"/>
      <c r="C2" s="678"/>
      <c r="D2" s="678"/>
      <c r="E2" s="678"/>
    </row>
    <row r="3" spans="1:5" ht="14.25">
      <c r="A3" s="86" t="s">
        <v>569</v>
      </c>
      <c r="B3" s="163"/>
      <c r="C3" s="163"/>
      <c r="D3" s="163"/>
      <c r="E3" s="163"/>
    </row>
    <row r="4" spans="1:5" ht="14.25">
      <c r="A4" s="86" t="s">
        <v>480</v>
      </c>
      <c r="B4" s="163"/>
      <c r="C4" s="163"/>
      <c r="D4" s="163"/>
      <c r="E4" s="163"/>
    </row>
    <row r="5" spans="1:5" ht="12.75">
      <c r="A5" s="126"/>
      <c r="B5" s="126"/>
      <c r="C5" s="126"/>
      <c r="D5" s="126"/>
      <c r="E5" s="126"/>
    </row>
    <row r="6" spans="1:5" ht="30">
      <c r="A6" s="88" t="s">
        <v>495</v>
      </c>
      <c r="B6" s="88" t="s">
        <v>426</v>
      </c>
      <c r="C6" s="88" t="s">
        <v>471</v>
      </c>
      <c r="D6" s="88" t="s">
        <v>555</v>
      </c>
      <c r="E6" s="88" t="s">
        <v>556</v>
      </c>
    </row>
    <row r="7" spans="1:6" ht="28.5" customHeight="1">
      <c r="A7" s="266"/>
      <c r="B7" s="242" t="s">
        <v>416</v>
      </c>
      <c r="C7" s="242"/>
      <c r="D7" s="266"/>
      <c r="E7" s="286"/>
      <c r="F7" s="324"/>
    </row>
    <row r="8" spans="1:5" ht="51" customHeight="1">
      <c r="A8" s="128">
        <v>1</v>
      </c>
      <c r="B8" s="138" t="s">
        <v>570</v>
      </c>
      <c r="C8" s="216">
        <v>22699</v>
      </c>
      <c r="D8" s="128">
        <v>1</v>
      </c>
      <c r="E8" s="217"/>
    </row>
    <row r="9" spans="1:6" ht="51" customHeight="1">
      <c r="A9" s="266"/>
      <c r="B9" s="242" t="s">
        <v>415</v>
      </c>
      <c r="C9" s="242"/>
      <c r="D9" s="266"/>
      <c r="E9" s="286"/>
      <c r="F9" s="324"/>
    </row>
    <row r="10" spans="1:5" ht="78" customHeight="1">
      <c r="A10" s="128">
        <v>2</v>
      </c>
      <c r="B10" s="138" t="s">
        <v>570</v>
      </c>
      <c r="C10" s="216">
        <v>22699</v>
      </c>
      <c r="D10" s="128">
        <v>1</v>
      </c>
      <c r="E10" s="217">
        <f>'стр.1_4'!FM91</f>
        <v>8000</v>
      </c>
    </row>
    <row r="11" spans="1:5" ht="14.25">
      <c r="A11" s="90"/>
      <c r="B11" s="90" t="s">
        <v>410</v>
      </c>
      <c r="C11" s="90"/>
      <c r="D11" s="135" t="s">
        <v>47</v>
      </c>
      <c r="E11" s="166">
        <f>E8</f>
        <v>0</v>
      </c>
    </row>
    <row r="12" spans="1:5" ht="15">
      <c r="A12" s="83"/>
      <c r="B12" s="83"/>
      <c r="C12" s="83"/>
      <c r="D12" s="219"/>
      <c r="E12" s="220"/>
    </row>
    <row r="13" spans="2:4" ht="15">
      <c r="B13" s="214" t="s">
        <v>702</v>
      </c>
      <c r="C13" s="126"/>
      <c r="D13" s="167"/>
    </row>
    <row r="14" spans="2:4" ht="12.75">
      <c r="B14" s="126" t="s">
        <v>553</v>
      </c>
      <c r="C14" s="144">
        <v>22699</v>
      </c>
      <c r="D14" s="145">
        <f>'стр.1_4'!FN51</f>
        <v>0</v>
      </c>
    </row>
  </sheetData>
  <sheetProtection/>
  <mergeCells count="1">
    <mergeCell ref="A2:E2"/>
  </mergeCells>
  <printOptions/>
  <pageMargins left="0.7" right="0.7" top="0.75" bottom="0.75" header="0.3" footer="0.3"/>
  <pageSetup horizontalDpi="600" verticalDpi="600" orientation="portrait" paperSize="9" scale="77" r:id="rId1"/>
</worksheet>
</file>

<file path=xl/worksheets/sheet16.xml><?xml version="1.0" encoding="utf-8"?>
<worksheet xmlns="http://schemas.openxmlformats.org/spreadsheetml/2006/main" xmlns:r="http://schemas.openxmlformats.org/officeDocument/2006/relationships">
  <sheetPr>
    <tabColor rgb="FFFFFF00"/>
  </sheetPr>
  <dimension ref="A1:F7"/>
  <sheetViews>
    <sheetView view="pageBreakPreview" zoomScaleSheetLayoutView="100" zoomScalePageLayoutView="0" workbookViewId="0" topLeftCell="A1">
      <selection activeCell="I34" sqref="I34:CM34"/>
    </sheetView>
  </sheetViews>
  <sheetFormatPr defaultColWidth="9.00390625" defaultRowHeight="12.75"/>
  <cols>
    <col min="2" max="2" width="22.75390625" style="0" customWidth="1"/>
    <col min="6" max="6" width="13.875" style="0" customWidth="1"/>
  </cols>
  <sheetData>
    <row r="1" spans="1:6" ht="14.25">
      <c r="A1" s="683" t="s">
        <v>566</v>
      </c>
      <c r="B1" s="683"/>
      <c r="C1" s="683"/>
      <c r="D1" s="683"/>
      <c r="E1" s="683"/>
      <c r="F1" s="683"/>
    </row>
    <row r="3" spans="1:6" ht="45">
      <c r="A3" s="114" t="s">
        <v>495</v>
      </c>
      <c r="B3" s="114" t="s">
        <v>0</v>
      </c>
      <c r="C3" s="114" t="s">
        <v>427</v>
      </c>
      <c r="D3" s="114" t="s">
        <v>506</v>
      </c>
      <c r="E3" s="114" t="s">
        <v>507</v>
      </c>
      <c r="F3" s="114" t="s">
        <v>508</v>
      </c>
    </row>
    <row r="4" spans="1:6" ht="15">
      <c r="A4" s="116">
        <v>1</v>
      </c>
      <c r="B4" s="168">
        <v>2</v>
      </c>
      <c r="C4" s="168"/>
      <c r="D4" s="116">
        <v>3</v>
      </c>
      <c r="E4" s="116">
        <v>4</v>
      </c>
      <c r="F4" s="116">
        <v>5</v>
      </c>
    </row>
    <row r="5" spans="1:6" ht="36" customHeight="1">
      <c r="A5" s="115">
        <v>1</v>
      </c>
      <c r="B5" s="169" t="s">
        <v>541</v>
      </c>
      <c r="C5" s="170">
        <v>22701</v>
      </c>
      <c r="D5" s="171"/>
      <c r="E5" s="150"/>
      <c r="F5" s="172"/>
    </row>
    <row r="6" spans="1:6" ht="15">
      <c r="A6" s="116"/>
      <c r="B6" s="173"/>
      <c r="C6" s="173"/>
      <c r="D6" s="116"/>
      <c r="E6" s="150"/>
      <c r="F6" s="172"/>
    </row>
    <row r="7" spans="1:6" ht="14.25">
      <c r="A7" s="124"/>
      <c r="B7" s="124" t="s">
        <v>410</v>
      </c>
      <c r="C7" s="124"/>
      <c r="D7" s="124"/>
      <c r="E7" s="124"/>
      <c r="F7" s="125">
        <f>F5</f>
        <v>0</v>
      </c>
    </row>
  </sheetData>
  <sheetProtection/>
  <mergeCells count="1">
    <mergeCell ref="A1:F1"/>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FFFF00"/>
  </sheetPr>
  <dimension ref="A1:F10"/>
  <sheetViews>
    <sheetView view="pageBreakPreview" zoomScale="130" zoomScaleSheetLayoutView="130" zoomScalePageLayoutView="0" workbookViewId="0" topLeftCell="A1">
      <selection activeCell="E9" sqref="E9"/>
    </sheetView>
  </sheetViews>
  <sheetFormatPr defaultColWidth="9.00390625" defaultRowHeight="12.75"/>
  <cols>
    <col min="2" max="2" width="45.25390625" style="0" customWidth="1"/>
    <col min="3" max="4" width="9.25390625" style="0" bestFit="1" customWidth="1"/>
    <col min="5" max="5" width="14.625" style="0" bestFit="1" customWidth="1"/>
  </cols>
  <sheetData>
    <row r="1" spans="1:5" ht="12.75">
      <c r="A1" s="126"/>
      <c r="B1" s="126"/>
      <c r="C1" s="126"/>
      <c r="D1" s="126"/>
      <c r="E1" s="126"/>
    </row>
    <row r="2" spans="1:5" ht="14.25">
      <c r="A2" s="678" t="s">
        <v>571</v>
      </c>
      <c r="B2" s="678"/>
      <c r="C2" s="678"/>
      <c r="D2" s="678"/>
      <c r="E2" s="678"/>
    </row>
    <row r="3" spans="1:5" ht="14.25">
      <c r="A3" s="86" t="s">
        <v>479</v>
      </c>
      <c r="B3" s="163"/>
      <c r="C3" s="163"/>
      <c r="D3" s="163"/>
      <c r="E3" s="163"/>
    </row>
    <row r="4" spans="1:5" ht="14.25">
      <c r="A4" s="86" t="s">
        <v>480</v>
      </c>
      <c r="B4" s="163"/>
      <c r="C4" s="163"/>
      <c r="D4" s="163"/>
      <c r="E4" s="163"/>
    </row>
    <row r="5" spans="1:5" ht="12.75">
      <c r="A5" s="126"/>
      <c r="B5" s="126"/>
      <c r="C5" s="126"/>
      <c r="D5" s="126"/>
      <c r="E5" s="126"/>
    </row>
    <row r="6" spans="1:5" ht="60">
      <c r="A6" s="88" t="s">
        <v>495</v>
      </c>
      <c r="B6" s="88" t="s">
        <v>426</v>
      </c>
      <c r="C6" s="88" t="s">
        <v>471</v>
      </c>
      <c r="D6" s="88" t="s">
        <v>555</v>
      </c>
      <c r="E6" s="88" t="s">
        <v>556</v>
      </c>
    </row>
    <row r="7" spans="1:5" ht="15">
      <c r="A7" s="266"/>
      <c r="B7" s="242" t="s">
        <v>441</v>
      </c>
      <c r="C7" s="242"/>
      <c r="D7" s="266"/>
      <c r="E7" s="286"/>
    </row>
    <row r="8" spans="1:6" s="126" customFormat="1" ht="15">
      <c r="A8" s="128" t="s">
        <v>392</v>
      </c>
      <c r="B8" s="227" t="s">
        <v>699</v>
      </c>
      <c r="C8" s="156" t="s">
        <v>698</v>
      </c>
      <c r="D8" s="128">
        <v>1</v>
      </c>
      <c r="E8" s="217">
        <v>0</v>
      </c>
      <c r="F8" s="126">
        <f>'стр.1_4'!GA94</f>
        <v>0</v>
      </c>
    </row>
    <row r="9" spans="1:5" ht="15">
      <c r="A9" s="128" t="s">
        <v>411</v>
      </c>
      <c r="B9" s="138" t="s">
        <v>700</v>
      </c>
      <c r="C9" s="329">
        <v>22801</v>
      </c>
      <c r="D9" s="128">
        <v>1</v>
      </c>
      <c r="E9" s="217">
        <f>F8-E8</f>
        <v>0</v>
      </c>
    </row>
    <row r="10" spans="1:5" ht="14.25">
      <c r="A10" s="90"/>
      <c r="B10" s="90" t="s">
        <v>410</v>
      </c>
      <c r="C10" s="90"/>
      <c r="D10" s="135" t="s">
        <v>47</v>
      </c>
      <c r="E10" s="166">
        <f>E9+E8</f>
        <v>0</v>
      </c>
    </row>
  </sheetData>
  <sheetProtection/>
  <mergeCells count="1">
    <mergeCell ref="A2:E2"/>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FFFF00"/>
  </sheetPr>
  <dimension ref="A1:G24"/>
  <sheetViews>
    <sheetView view="pageBreakPreview" zoomScaleSheetLayoutView="100" zoomScalePageLayoutView="0" workbookViewId="0" topLeftCell="A4">
      <selection activeCell="F22" sqref="F22"/>
    </sheetView>
  </sheetViews>
  <sheetFormatPr defaultColWidth="9.00390625" defaultRowHeight="12.75"/>
  <cols>
    <col min="2" max="2" width="55.75390625" style="0" customWidth="1"/>
    <col min="5" max="5" width="12.25390625" style="0" customWidth="1"/>
    <col min="6" max="6" width="17.375" style="0" customWidth="1"/>
  </cols>
  <sheetData>
    <row r="1" spans="1:7" ht="14.25">
      <c r="A1" s="681" t="s">
        <v>581</v>
      </c>
      <c r="B1" s="681"/>
      <c r="C1" s="681"/>
      <c r="D1" s="681"/>
      <c r="E1" s="681"/>
      <c r="F1" s="681"/>
      <c r="G1" s="681"/>
    </row>
    <row r="2" spans="1:7" ht="14.25">
      <c r="A2" s="86" t="s">
        <v>479</v>
      </c>
      <c r="B2" s="151"/>
      <c r="C2" s="151"/>
      <c r="D2" s="151"/>
      <c r="E2" s="151"/>
      <c r="F2" s="151"/>
      <c r="G2" s="151"/>
    </row>
    <row r="3" spans="1:7" ht="15">
      <c r="A3" s="86" t="s">
        <v>480</v>
      </c>
      <c r="B3" s="83"/>
      <c r="C3" s="83"/>
      <c r="D3" s="83"/>
      <c r="E3" s="83"/>
      <c r="F3" s="83"/>
      <c r="G3" s="83"/>
    </row>
    <row r="4" spans="1:7" ht="15">
      <c r="A4" s="83"/>
      <c r="B4" s="83"/>
      <c r="C4" s="83"/>
      <c r="D4" s="83"/>
      <c r="E4" s="83"/>
      <c r="F4" s="83"/>
      <c r="G4" s="83"/>
    </row>
    <row r="5" spans="1:7" ht="45">
      <c r="A5" s="88" t="s">
        <v>393</v>
      </c>
      <c r="B5" s="88" t="s">
        <v>426</v>
      </c>
      <c r="C5" s="88" t="s">
        <v>471</v>
      </c>
      <c r="D5" s="88" t="s">
        <v>572</v>
      </c>
      <c r="E5" s="88" t="s">
        <v>573</v>
      </c>
      <c r="F5" s="88" t="s">
        <v>574</v>
      </c>
      <c r="G5" s="83"/>
    </row>
    <row r="6" spans="1:7" ht="15">
      <c r="A6" s="88"/>
      <c r="B6" s="88">
        <v>1</v>
      </c>
      <c r="C6" s="88"/>
      <c r="D6" s="88">
        <v>2</v>
      </c>
      <c r="E6" s="88">
        <v>3</v>
      </c>
      <c r="F6" s="88">
        <v>4</v>
      </c>
      <c r="G6" s="83"/>
    </row>
    <row r="7" spans="1:7" ht="48.75" customHeight="1">
      <c r="A7" s="152"/>
      <c r="B7" s="152" t="s">
        <v>575</v>
      </c>
      <c r="C7" s="152"/>
      <c r="D7" s="88" t="s">
        <v>47</v>
      </c>
      <c r="E7" s="88" t="s">
        <v>47</v>
      </c>
      <c r="F7" s="88" t="s">
        <v>47</v>
      </c>
      <c r="G7" s="83"/>
    </row>
    <row r="8" spans="1:7" ht="15">
      <c r="A8" s="243"/>
      <c r="B8" s="242" t="s">
        <v>415</v>
      </c>
      <c r="C8" s="242"/>
      <c r="D8" s="243"/>
      <c r="E8" s="243"/>
      <c r="F8" s="243"/>
      <c r="G8" s="83"/>
    </row>
    <row r="9" spans="1:7" ht="30" customHeight="1">
      <c r="A9" s="221" t="s">
        <v>392</v>
      </c>
      <c r="B9" s="152" t="s">
        <v>576</v>
      </c>
      <c r="C9" s="152">
        <v>31003</v>
      </c>
      <c r="D9" s="88">
        <f>112+22</f>
        <v>134</v>
      </c>
      <c r="E9" s="222">
        <f>F9/D9</f>
        <v>299.80985074626864</v>
      </c>
      <c r="F9" s="218">
        <f>'стр.1_4'!FM97</f>
        <v>40174.52</v>
      </c>
      <c r="G9" s="83"/>
    </row>
    <row r="10" spans="1:7" ht="29.25" customHeight="1">
      <c r="A10" s="221" t="s">
        <v>411</v>
      </c>
      <c r="B10" s="152" t="s">
        <v>577</v>
      </c>
      <c r="C10" s="152">
        <v>31004</v>
      </c>
      <c r="D10" s="88">
        <v>1</v>
      </c>
      <c r="E10" s="222">
        <v>1</v>
      </c>
      <c r="F10" s="218">
        <f>'стр.1_4'!FM98</f>
        <v>0</v>
      </c>
      <c r="G10" s="83"/>
    </row>
    <row r="11" spans="1:7" ht="28.5" customHeight="1" hidden="1">
      <c r="A11" s="221"/>
      <c r="B11" s="152" t="s">
        <v>578</v>
      </c>
      <c r="C11" s="152"/>
      <c r="D11" s="88">
        <v>1</v>
      </c>
      <c r="E11" s="222">
        <v>1</v>
      </c>
      <c r="F11" s="218"/>
      <c r="G11" s="83"/>
    </row>
    <row r="12" spans="1:7" ht="45.75" customHeight="1" hidden="1">
      <c r="A12" s="221" t="s">
        <v>411</v>
      </c>
      <c r="B12" s="152" t="s">
        <v>579</v>
      </c>
      <c r="C12" s="152">
        <v>31099</v>
      </c>
      <c r="D12" s="88">
        <v>2</v>
      </c>
      <c r="E12" s="222">
        <f>F12/D12</f>
        <v>0</v>
      </c>
      <c r="F12" s="218"/>
      <c r="G12" s="83"/>
    </row>
    <row r="13" spans="1:7" ht="21" customHeight="1">
      <c r="A13" s="243"/>
      <c r="B13" s="242" t="s">
        <v>580</v>
      </c>
      <c r="C13" s="242"/>
      <c r="D13" s="243"/>
      <c r="E13" s="243"/>
      <c r="F13" s="243"/>
      <c r="G13" s="83"/>
    </row>
    <row r="14" spans="1:7" ht="45.75" customHeight="1">
      <c r="A14" s="221" t="s">
        <v>392</v>
      </c>
      <c r="B14" s="152" t="s">
        <v>751</v>
      </c>
      <c r="C14" s="152">
        <v>31099</v>
      </c>
      <c r="D14" s="88">
        <v>1</v>
      </c>
      <c r="E14" s="222">
        <v>3000</v>
      </c>
      <c r="F14" s="218">
        <f>'стр.1_4'!GB100</f>
        <v>22400</v>
      </c>
      <c r="G14" s="83"/>
    </row>
    <row r="15" spans="1:7" ht="39" customHeight="1" hidden="1">
      <c r="A15" s="221">
        <v>2</v>
      </c>
      <c r="B15" s="152"/>
      <c r="C15" s="152"/>
      <c r="D15" s="88"/>
      <c r="E15" s="222"/>
      <c r="F15" s="218"/>
      <c r="G15" s="83"/>
    </row>
    <row r="16" spans="1:7" ht="40.5" customHeight="1">
      <c r="A16" s="221">
        <v>2</v>
      </c>
      <c r="B16" s="152" t="s">
        <v>753</v>
      </c>
      <c r="C16" s="152">
        <v>31099</v>
      </c>
      <c r="D16" s="88">
        <v>2</v>
      </c>
      <c r="E16" s="222">
        <f>F16</f>
        <v>52000</v>
      </c>
      <c r="F16" s="218">
        <f>'стр.1_4'!GE100</f>
        <v>52000</v>
      </c>
      <c r="G16" s="83"/>
    </row>
    <row r="17" spans="1:7" ht="40.5" customHeight="1">
      <c r="A17" s="221">
        <v>3</v>
      </c>
      <c r="B17" s="152" t="s">
        <v>761</v>
      </c>
      <c r="C17" s="152">
        <v>31005</v>
      </c>
      <c r="D17" s="88">
        <v>1</v>
      </c>
      <c r="E17" s="222">
        <f>F17</f>
        <v>195446.2</v>
      </c>
      <c r="F17" s="218">
        <f>'стр.1_4'!GH99</f>
        <v>195446.2</v>
      </c>
      <c r="G17" s="83"/>
    </row>
    <row r="18" spans="1:7" ht="40.5" customHeight="1">
      <c r="A18" s="221">
        <v>4</v>
      </c>
      <c r="B18" s="152" t="s">
        <v>767</v>
      </c>
      <c r="C18" s="152">
        <v>31099</v>
      </c>
      <c r="D18" s="88">
        <v>1</v>
      </c>
      <c r="E18" s="222">
        <f>F18</f>
        <v>26000</v>
      </c>
      <c r="F18" s="218">
        <f>'стр.1_4'!GF100</f>
        <v>26000</v>
      </c>
      <c r="G18" s="83"/>
    </row>
    <row r="19" spans="1:7" ht="15">
      <c r="A19" s="243"/>
      <c r="B19" s="242" t="s">
        <v>687</v>
      </c>
      <c r="C19" s="242"/>
      <c r="D19" s="243"/>
      <c r="E19" s="243"/>
      <c r="F19" s="243"/>
      <c r="G19" s="83"/>
    </row>
    <row r="20" spans="1:7" ht="30" customHeight="1">
      <c r="A20" s="221" t="s">
        <v>392</v>
      </c>
      <c r="B20" s="152" t="s">
        <v>688</v>
      </c>
      <c r="C20" s="152">
        <v>31099</v>
      </c>
      <c r="D20" s="88"/>
      <c r="E20" s="222"/>
      <c r="F20" s="218">
        <v>0</v>
      </c>
      <c r="G20" s="83"/>
    </row>
    <row r="21" spans="1:7" ht="15">
      <c r="A21" s="152"/>
      <c r="B21" s="155" t="s">
        <v>410</v>
      </c>
      <c r="C21" s="155"/>
      <c r="D21" s="152"/>
      <c r="E21" s="99" t="s">
        <v>47</v>
      </c>
      <c r="F21" s="223">
        <f>F9+F12+F14+F15+F16+F20+F17+F18</f>
        <v>336020.72</v>
      </c>
      <c r="G21" s="83"/>
    </row>
    <row r="23" ht="15">
      <c r="B23" s="214"/>
    </row>
    <row r="24" spans="2:4" ht="12.75">
      <c r="B24" s="225"/>
      <c r="D24" s="187"/>
    </row>
  </sheetData>
  <sheetProtection/>
  <mergeCells count="1">
    <mergeCell ref="A1:G1"/>
  </mergeCells>
  <printOptions/>
  <pageMargins left="0.7" right="0.7" top="0.75" bottom="0.75" header="0.3" footer="0.3"/>
  <pageSetup horizontalDpi="600" verticalDpi="600" orientation="portrait" paperSize="9" scale="79" r:id="rId1"/>
</worksheet>
</file>

<file path=xl/worksheets/sheet19.xml><?xml version="1.0" encoding="utf-8"?>
<worksheet xmlns="http://schemas.openxmlformats.org/spreadsheetml/2006/main" xmlns:r="http://schemas.openxmlformats.org/officeDocument/2006/relationships">
  <sheetPr>
    <tabColor rgb="FFFFFF00"/>
  </sheetPr>
  <dimension ref="A2:I76"/>
  <sheetViews>
    <sheetView view="pageBreakPreview" zoomScale="85" zoomScaleSheetLayoutView="85" zoomScalePageLayoutView="0" workbookViewId="0" topLeftCell="A32">
      <selection activeCell="B54" sqref="B54"/>
    </sheetView>
  </sheetViews>
  <sheetFormatPr defaultColWidth="9.00390625" defaultRowHeight="12.75"/>
  <cols>
    <col min="2" max="2" width="56.875" style="0" customWidth="1"/>
    <col min="3" max="3" width="17.875" style="0" customWidth="1"/>
    <col min="5" max="5" width="10.25390625" style="0" bestFit="1" customWidth="1"/>
    <col min="6" max="6" width="12.75390625" style="0" customWidth="1"/>
    <col min="7" max="7" width="15.75390625" style="0" customWidth="1"/>
    <col min="8" max="8" width="13.375" style="0" customWidth="1"/>
  </cols>
  <sheetData>
    <row r="2" spans="1:7" ht="14.25">
      <c r="A2" s="681" t="s">
        <v>645</v>
      </c>
      <c r="B2" s="681"/>
      <c r="C2" s="681"/>
      <c r="D2" s="681"/>
      <c r="E2" s="681"/>
      <c r="F2" s="681"/>
      <c r="G2" s="681"/>
    </row>
    <row r="3" spans="1:7" ht="14.25">
      <c r="A3" s="86" t="s">
        <v>479</v>
      </c>
      <c r="B3" s="151"/>
      <c r="C3" s="151"/>
      <c r="D3" s="151"/>
      <c r="E3" s="151"/>
      <c r="F3" s="151"/>
      <c r="G3" s="151"/>
    </row>
    <row r="4" spans="1:7" ht="15">
      <c r="A4" s="86" t="s">
        <v>584</v>
      </c>
      <c r="B4" s="83"/>
      <c r="C4" s="83"/>
      <c r="D4" s="83"/>
      <c r="E4" s="83"/>
      <c r="F4" s="83"/>
      <c r="G4" s="83"/>
    </row>
    <row r="5" spans="1:7" ht="15">
      <c r="A5" s="83"/>
      <c r="B5" s="83"/>
      <c r="C5" s="83"/>
      <c r="D5" s="83"/>
      <c r="E5" s="83"/>
      <c r="F5" s="83"/>
      <c r="G5" s="83"/>
    </row>
    <row r="6" spans="1:8" ht="45">
      <c r="A6" s="88" t="s">
        <v>393</v>
      </c>
      <c r="B6" s="88" t="s">
        <v>426</v>
      </c>
      <c r="C6" s="88" t="s">
        <v>471</v>
      </c>
      <c r="D6" s="88" t="s">
        <v>585</v>
      </c>
      <c r="E6" s="88" t="s">
        <v>572</v>
      </c>
      <c r="F6" s="88" t="s">
        <v>586</v>
      </c>
      <c r="G6" s="88" t="s">
        <v>587</v>
      </c>
      <c r="H6" s="175" t="s">
        <v>704</v>
      </c>
    </row>
    <row r="7" spans="1:8" ht="15">
      <c r="A7" s="88">
        <v>1</v>
      </c>
      <c r="B7" s="88">
        <v>2</v>
      </c>
      <c r="C7" s="88"/>
      <c r="D7" s="88">
        <v>3</v>
      </c>
      <c r="E7" s="88">
        <v>4</v>
      </c>
      <c r="F7" s="88">
        <v>5</v>
      </c>
      <c r="G7" s="88">
        <v>6</v>
      </c>
      <c r="H7" s="215"/>
    </row>
    <row r="8" spans="1:8" ht="28.5" customHeight="1">
      <c r="A8" s="240"/>
      <c r="B8" s="241" t="s">
        <v>588</v>
      </c>
      <c r="C8" s="242"/>
      <c r="D8" s="243"/>
      <c r="E8" s="243"/>
      <c r="F8" s="243"/>
      <c r="G8" s="243"/>
      <c r="H8" s="255"/>
    </row>
    <row r="9" spans="1:8" ht="28.5" customHeight="1">
      <c r="A9" s="240" t="s">
        <v>392</v>
      </c>
      <c r="B9" s="245" t="s">
        <v>589</v>
      </c>
      <c r="C9" s="242"/>
      <c r="D9" s="243"/>
      <c r="E9" s="243"/>
      <c r="F9" s="243"/>
      <c r="G9" s="243"/>
      <c r="H9" s="255"/>
    </row>
    <row r="10" spans="1:8" ht="28.5" customHeight="1">
      <c r="A10" s="153" t="s">
        <v>464</v>
      </c>
      <c r="B10" s="152" t="s">
        <v>590</v>
      </c>
      <c r="C10" s="152">
        <v>34601</v>
      </c>
      <c r="D10" s="88" t="s">
        <v>591</v>
      </c>
      <c r="E10" s="88">
        <v>180</v>
      </c>
      <c r="F10" s="226">
        <f>G10/E10</f>
        <v>113.19711111111111</v>
      </c>
      <c r="G10" s="218">
        <f>'стр.1_4'!FM106</f>
        <v>20375.48</v>
      </c>
      <c r="H10" s="256">
        <f>'стр.1_4'!FM66</f>
        <v>0.08</v>
      </c>
    </row>
    <row r="11" spans="1:8" ht="28.5" customHeight="1" hidden="1">
      <c r="A11" s="152"/>
      <c r="B11" s="152" t="s">
        <v>592</v>
      </c>
      <c r="C11" s="152"/>
      <c r="D11" s="88" t="s">
        <v>593</v>
      </c>
      <c r="E11" s="88">
        <v>40</v>
      </c>
      <c r="F11" s="226">
        <f>G11/E11</f>
        <v>0</v>
      </c>
      <c r="G11" s="218"/>
      <c r="H11" s="256"/>
    </row>
    <row r="12" spans="1:8" ht="28.5" customHeight="1">
      <c r="A12" s="152" t="s">
        <v>468</v>
      </c>
      <c r="B12" s="131" t="s">
        <v>594</v>
      </c>
      <c r="C12" s="165">
        <v>34901</v>
      </c>
      <c r="D12" s="88" t="s">
        <v>593</v>
      </c>
      <c r="E12" s="88">
        <v>26</v>
      </c>
      <c r="F12" s="226">
        <f>G12/E12</f>
        <v>22.96153846153846</v>
      </c>
      <c r="G12" s="218">
        <f>'стр.1_4'!FM107</f>
        <v>597</v>
      </c>
      <c r="H12" s="256"/>
    </row>
    <row r="13" spans="1:8" ht="28.5" customHeight="1" hidden="1">
      <c r="A13" s="153" t="s">
        <v>595</v>
      </c>
      <c r="B13" s="131" t="s">
        <v>596</v>
      </c>
      <c r="C13" s="165">
        <v>34901</v>
      </c>
      <c r="D13" s="88" t="s">
        <v>593</v>
      </c>
      <c r="E13" s="88">
        <v>50</v>
      </c>
      <c r="F13" s="226">
        <f>G13/E13</f>
        <v>0</v>
      </c>
      <c r="G13" s="218"/>
      <c r="H13" s="256"/>
    </row>
    <row r="14" spans="1:8" ht="21.75" customHeight="1">
      <c r="A14" s="240"/>
      <c r="B14" s="241" t="s">
        <v>597</v>
      </c>
      <c r="C14" s="242"/>
      <c r="D14" s="243"/>
      <c r="E14" s="243"/>
      <c r="F14" s="243"/>
      <c r="G14" s="246"/>
      <c r="H14" s="255"/>
    </row>
    <row r="15" spans="1:8" ht="37.5" customHeight="1">
      <c r="A15" s="240" t="s">
        <v>411</v>
      </c>
      <c r="B15" s="245" t="s">
        <v>589</v>
      </c>
      <c r="C15" s="242"/>
      <c r="D15" s="243"/>
      <c r="E15" s="243"/>
      <c r="F15" s="243"/>
      <c r="G15" s="246"/>
      <c r="H15" s="255"/>
    </row>
    <row r="16" spans="1:8" ht="37.5" customHeight="1">
      <c r="A16" s="152" t="s">
        <v>598</v>
      </c>
      <c r="B16" s="227" t="s">
        <v>599</v>
      </c>
      <c r="C16" s="228" t="s">
        <v>600</v>
      </c>
      <c r="D16" s="88" t="s">
        <v>591</v>
      </c>
      <c r="E16" s="88">
        <v>10</v>
      </c>
      <c r="F16" s="88">
        <f>G16/E16</f>
        <v>0</v>
      </c>
      <c r="G16" s="218">
        <f>'стр.1_4'!FN101</f>
        <v>0</v>
      </c>
      <c r="H16" s="256"/>
    </row>
    <row r="17" spans="1:8" ht="37.5" customHeight="1">
      <c r="A17" s="152" t="s">
        <v>601</v>
      </c>
      <c r="B17" s="227" t="s">
        <v>602</v>
      </c>
      <c r="C17" s="228" t="s">
        <v>603</v>
      </c>
      <c r="D17" s="88" t="s">
        <v>604</v>
      </c>
      <c r="E17" s="88">
        <v>1150</v>
      </c>
      <c r="F17" s="88">
        <v>100</v>
      </c>
      <c r="G17" s="218">
        <f>'стр.1_4'!FN102-G18</f>
        <v>65500</v>
      </c>
      <c r="H17" s="257">
        <f>'стр.1_4'!FN62</f>
        <v>10154.009999999995</v>
      </c>
    </row>
    <row r="18" spans="1:8" ht="37.5" customHeight="1">
      <c r="A18" s="152" t="s">
        <v>605</v>
      </c>
      <c r="B18" s="227" t="s">
        <v>606</v>
      </c>
      <c r="C18" s="228" t="s">
        <v>603</v>
      </c>
      <c r="D18" s="88" t="s">
        <v>593</v>
      </c>
      <c r="E18" s="229">
        <f>G18/F18</f>
        <v>25</v>
      </c>
      <c r="F18" s="88">
        <v>1000</v>
      </c>
      <c r="G18" s="218">
        <v>25000</v>
      </c>
      <c r="H18" s="256"/>
    </row>
    <row r="19" spans="1:8" ht="37.5" customHeight="1">
      <c r="A19" s="153" t="s">
        <v>607</v>
      </c>
      <c r="B19" s="227" t="s">
        <v>608</v>
      </c>
      <c r="C19" s="228" t="s">
        <v>609</v>
      </c>
      <c r="D19" s="88" t="s">
        <v>593</v>
      </c>
      <c r="E19" s="88">
        <v>50</v>
      </c>
      <c r="F19" s="88">
        <f>G19/E19</f>
        <v>400</v>
      </c>
      <c r="G19" s="218">
        <f>'стр.1_4'!FN104</f>
        <v>20000</v>
      </c>
      <c r="H19" s="256">
        <f>'стр.1_4'!FN64</f>
        <v>0</v>
      </c>
    </row>
    <row r="20" spans="1:8" ht="37.5" customHeight="1">
      <c r="A20" s="152" t="s">
        <v>610</v>
      </c>
      <c r="B20" s="227" t="s">
        <v>611</v>
      </c>
      <c r="C20" s="228" t="s">
        <v>612</v>
      </c>
      <c r="D20" s="88" t="s">
        <v>593</v>
      </c>
      <c r="E20" s="88">
        <v>6</v>
      </c>
      <c r="F20" s="229">
        <f>G20/E20</f>
        <v>440</v>
      </c>
      <c r="G20" s="218">
        <f>'стр.1_4'!FN105</f>
        <v>2640</v>
      </c>
      <c r="H20" s="256"/>
    </row>
    <row r="21" spans="1:8" ht="37.5" customHeight="1">
      <c r="A21" s="152" t="s">
        <v>613</v>
      </c>
      <c r="B21" s="152" t="s">
        <v>614</v>
      </c>
      <c r="C21" s="152">
        <v>34601</v>
      </c>
      <c r="D21" s="88" t="s">
        <v>593</v>
      </c>
      <c r="E21" s="222"/>
      <c r="F21" s="88">
        <v>100</v>
      </c>
      <c r="G21" s="218">
        <f>'стр.1_4'!FN106</f>
        <v>115151.75</v>
      </c>
      <c r="H21" s="257">
        <f>'стр.1_4'!FN66</f>
        <v>95.24000000000001</v>
      </c>
    </row>
    <row r="22" spans="1:9" ht="37.5" customHeight="1">
      <c r="A22" s="249"/>
      <c r="B22" s="326" t="s">
        <v>580</v>
      </c>
      <c r="C22" s="251"/>
      <c r="D22" s="250"/>
      <c r="E22" s="252"/>
      <c r="F22" s="250"/>
      <c r="G22" s="325"/>
      <c r="H22" s="325"/>
      <c r="I22" s="324"/>
    </row>
    <row r="23" spans="1:8" ht="37.5" customHeight="1">
      <c r="A23" s="240" t="s">
        <v>412</v>
      </c>
      <c r="B23" s="247" t="s">
        <v>615</v>
      </c>
      <c r="C23" s="242"/>
      <c r="D23" s="243"/>
      <c r="E23" s="243"/>
      <c r="F23" s="243"/>
      <c r="G23" s="246"/>
      <c r="H23" s="255"/>
    </row>
    <row r="24" spans="1:8" ht="37.5" customHeight="1">
      <c r="A24" s="152" t="s">
        <v>616</v>
      </c>
      <c r="B24" s="146" t="s">
        <v>617</v>
      </c>
      <c r="C24" s="221" t="s">
        <v>670</v>
      </c>
      <c r="D24" s="88" t="s">
        <v>604</v>
      </c>
      <c r="E24" s="230">
        <v>1700</v>
      </c>
      <c r="F24" s="88">
        <v>4.33</v>
      </c>
      <c r="G24" s="218">
        <f>'стр.1_4'!FW102</f>
        <v>18170.94</v>
      </c>
      <c r="H24" s="257"/>
    </row>
    <row r="25" spans="1:8" ht="37.5" customHeight="1">
      <c r="A25" s="152" t="s">
        <v>618</v>
      </c>
      <c r="B25" s="146" t="s">
        <v>617</v>
      </c>
      <c r="C25" s="221">
        <v>34201</v>
      </c>
      <c r="D25" s="88" t="s">
        <v>604</v>
      </c>
      <c r="E25" s="222">
        <v>1700</v>
      </c>
      <c r="F25" s="222">
        <v>10</v>
      </c>
      <c r="G25" s="218">
        <f>'стр.1_4'!FR112</f>
        <v>8030</v>
      </c>
      <c r="H25" s="256">
        <f>'стр.1_4'!FR62</f>
        <v>0</v>
      </c>
    </row>
    <row r="26" spans="1:8" ht="37.5" customHeight="1">
      <c r="A26" s="240" t="s">
        <v>413</v>
      </c>
      <c r="B26" s="247" t="s">
        <v>619</v>
      </c>
      <c r="C26" s="248"/>
      <c r="D26" s="243"/>
      <c r="E26" s="243"/>
      <c r="F26" s="243"/>
      <c r="G26" s="246"/>
      <c r="H26" s="255"/>
    </row>
    <row r="27" spans="1:8" ht="37.5" customHeight="1">
      <c r="A27" s="152" t="s">
        <v>620</v>
      </c>
      <c r="B27" s="146" t="s">
        <v>617</v>
      </c>
      <c r="C27" s="221" t="s">
        <v>671</v>
      </c>
      <c r="D27" s="88" t="s">
        <v>604</v>
      </c>
      <c r="E27" s="222">
        <v>725</v>
      </c>
      <c r="F27" s="88">
        <v>193</v>
      </c>
      <c r="G27" s="218">
        <f>'стр.1_4'!FS113</f>
        <v>243500</v>
      </c>
      <c r="H27" s="256"/>
    </row>
    <row r="28" spans="1:8" ht="37.5" customHeight="1" hidden="1">
      <c r="A28" s="152" t="s">
        <v>621</v>
      </c>
      <c r="B28" s="146" t="s">
        <v>622</v>
      </c>
      <c r="C28" s="221" t="s">
        <v>330</v>
      </c>
      <c r="D28" s="88" t="s">
        <v>604</v>
      </c>
      <c r="E28" s="222">
        <f>G28/F28</f>
        <v>0</v>
      </c>
      <c r="F28" s="88">
        <v>127</v>
      </c>
      <c r="G28" s="218"/>
      <c r="H28" s="256"/>
    </row>
    <row r="29" spans="1:8" ht="37.5" customHeight="1">
      <c r="A29" s="249" t="s">
        <v>414</v>
      </c>
      <c r="B29" s="247" t="s">
        <v>623</v>
      </c>
      <c r="C29" s="250"/>
      <c r="D29" s="250"/>
      <c r="E29" s="250"/>
      <c r="F29" s="250"/>
      <c r="G29" s="250"/>
      <c r="H29" s="255"/>
    </row>
    <row r="30" spans="1:8" ht="37.5" customHeight="1">
      <c r="A30" s="89" t="s">
        <v>624</v>
      </c>
      <c r="B30" s="152" t="s">
        <v>617</v>
      </c>
      <c r="C30" s="88" t="s">
        <v>672</v>
      </c>
      <c r="D30" s="88" t="s">
        <v>625</v>
      </c>
      <c r="E30" s="230">
        <f>G30/F30</f>
        <v>1686.874011597259</v>
      </c>
      <c r="F30" s="222">
        <v>75.88</v>
      </c>
      <c r="G30" s="231">
        <f>'стр.1_4'!FT110</f>
        <v>128000</v>
      </c>
      <c r="H30" s="256">
        <f>'стр.1_4'!FT62</f>
        <v>0</v>
      </c>
    </row>
    <row r="31" spans="1:8" ht="37.5" customHeight="1">
      <c r="A31" s="89" t="s">
        <v>626</v>
      </c>
      <c r="B31" s="152" t="s">
        <v>617</v>
      </c>
      <c r="C31" s="88">
        <v>34201</v>
      </c>
      <c r="D31" s="88" t="s">
        <v>625</v>
      </c>
      <c r="E31" s="230">
        <f>G31/F31</f>
        <v>1935.483870967742</v>
      </c>
      <c r="F31" s="222">
        <v>1.55</v>
      </c>
      <c r="G31" s="231">
        <f>'стр.1_4'!FV102</f>
        <v>3000</v>
      </c>
      <c r="H31" s="256">
        <f>'стр.1_4'!FV62</f>
        <v>0</v>
      </c>
    </row>
    <row r="32" spans="1:8" ht="37.5" customHeight="1">
      <c r="A32" s="89"/>
      <c r="B32" s="90" t="s">
        <v>410</v>
      </c>
      <c r="C32" s="90"/>
      <c r="D32" s="112"/>
      <c r="E32" s="99" t="s">
        <v>47</v>
      </c>
      <c r="F32" s="112"/>
      <c r="G32" s="232">
        <f>G30+G31</f>
        <v>131000</v>
      </c>
      <c r="H32" s="232">
        <f>H30+H31</f>
        <v>0</v>
      </c>
    </row>
    <row r="33" spans="1:9" ht="37.5" customHeight="1" hidden="1">
      <c r="A33" s="249" t="s">
        <v>522</v>
      </c>
      <c r="B33" s="326" t="s">
        <v>580</v>
      </c>
      <c r="C33" s="251"/>
      <c r="D33" s="250"/>
      <c r="E33" s="252"/>
      <c r="F33" s="250"/>
      <c r="G33" s="325"/>
      <c r="H33" s="325"/>
      <c r="I33" s="324"/>
    </row>
    <row r="34" spans="1:8" ht="37.5" customHeight="1" hidden="1">
      <c r="A34" s="89"/>
      <c r="B34" s="112" t="s">
        <v>683</v>
      </c>
      <c r="C34" s="127">
        <v>34401</v>
      </c>
      <c r="D34" s="127" t="s">
        <v>591</v>
      </c>
      <c r="E34" s="99"/>
      <c r="F34" s="112"/>
      <c r="G34" s="232"/>
      <c r="H34" s="232"/>
    </row>
    <row r="35" spans="1:8" ht="37.5" customHeight="1">
      <c r="A35" s="249" t="s">
        <v>522</v>
      </c>
      <c r="B35" s="247" t="s">
        <v>623</v>
      </c>
      <c r="C35" s="250"/>
      <c r="D35" s="250"/>
      <c r="E35" s="250"/>
      <c r="F35" s="250"/>
      <c r="G35" s="250"/>
      <c r="H35" s="255"/>
    </row>
    <row r="36" spans="1:8" ht="33.75" customHeight="1">
      <c r="A36" s="89" t="s">
        <v>627</v>
      </c>
      <c r="B36" s="152" t="s">
        <v>617</v>
      </c>
      <c r="C36" s="88" t="s">
        <v>673</v>
      </c>
      <c r="D36" s="88" t="s">
        <v>625</v>
      </c>
      <c r="E36" s="230">
        <f>G36/F36</f>
        <v>1707.4612746836942</v>
      </c>
      <c r="F36" s="88">
        <v>84.57</v>
      </c>
      <c r="G36" s="231">
        <f>'стр.1_4'!FU111</f>
        <v>144400</v>
      </c>
      <c r="H36" s="256">
        <f>'стр.1_4'!FU62</f>
        <v>0</v>
      </c>
    </row>
    <row r="37" spans="1:8" ht="25.5" customHeight="1">
      <c r="A37" s="89"/>
      <c r="B37" s="90" t="s">
        <v>410</v>
      </c>
      <c r="C37" s="90"/>
      <c r="D37" s="112"/>
      <c r="E37" s="99" t="s">
        <v>47</v>
      </c>
      <c r="F37" s="112"/>
      <c r="G37" s="232">
        <f>G36</f>
        <v>144400</v>
      </c>
      <c r="H37" s="232">
        <f>H36</f>
        <v>0</v>
      </c>
    </row>
    <row r="38" spans="1:8" ht="48.75" customHeight="1" hidden="1">
      <c r="A38" s="152" t="s">
        <v>414</v>
      </c>
      <c r="B38" s="147" t="s">
        <v>628</v>
      </c>
      <c r="C38" s="221"/>
      <c r="D38" s="88"/>
      <c r="E38" s="222"/>
      <c r="F38" s="88"/>
      <c r="G38" s="218"/>
      <c r="H38" s="256"/>
    </row>
    <row r="39" spans="1:8" ht="25.5" customHeight="1" hidden="1">
      <c r="A39" s="152" t="s">
        <v>624</v>
      </c>
      <c r="B39" s="152" t="s">
        <v>629</v>
      </c>
      <c r="C39" s="221">
        <v>34601</v>
      </c>
      <c r="D39" s="88" t="s">
        <v>591</v>
      </c>
      <c r="E39" s="222">
        <v>30</v>
      </c>
      <c r="F39" s="229">
        <f>G39/E39</f>
        <v>0</v>
      </c>
      <c r="G39" s="218"/>
      <c r="H39" s="256"/>
    </row>
    <row r="40" spans="1:8" ht="25.5" customHeight="1" hidden="1">
      <c r="A40" s="240">
        <v>7</v>
      </c>
      <c r="B40" s="252" t="s">
        <v>441</v>
      </c>
      <c r="C40" s="253"/>
      <c r="D40" s="243"/>
      <c r="E40" s="254"/>
      <c r="F40" s="243"/>
      <c r="G40" s="246"/>
      <c r="H40" s="255"/>
    </row>
    <row r="41" spans="1:8" ht="25.5" customHeight="1" hidden="1">
      <c r="A41" s="235" t="s">
        <v>637</v>
      </c>
      <c r="B41" s="152" t="s">
        <v>659</v>
      </c>
      <c r="C41" s="221">
        <v>34401</v>
      </c>
      <c r="D41" s="88" t="s">
        <v>593</v>
      </c>
      <c r="E41" s="222">
        <v>20</v>
      </c>
      <c r="F41" s="229">
        <f aca="true" t="shared" si="0" ref="F41:F46">G41/E41</f>
        <v>0</v>
      </c>
      <c r="G41" s="218"/>
      <c r="H41" s="256"/>
    </row>
    <row r="42" spans="1:8" ht="25.5" customHeight="1" hidden="1">
      <c r="A42" s="235" t="s">
        <v>638</v>
      </c>
      <c r="B42" s="152" t="s">
        <v>646</v>
      </c>
      <c r="C42" s="221">
        <v>34601</v>
      </c>
      <c r="D42" s="88" t="s">
        <v>593</v>
      </c>
      <c r="E42" s="222">
        <v>56</v>
      </c>
      <c r="F42" s="229">
        <f t="shared" si="0"/>
        <v>0</v>
      </c>
      <c r="G42" s="218"/>
      <c r="H42" s="256"/>
    </row>
    <row r="43" spans="1:8" ht="25.5" customHeight="1" hidden="1">
      <c r="A43" s="152" t="s">
        <v>630</v>
      </c>
      <c r="B43" s="152" t="s">
        <v>631</v>
      </c>
      <c r="C43" s="221">
        <v>34601</v>
      </c>
      <c r="D43" s="88" t="s">
        <v>593</v>
      </c>
      <c r="E43" s="222">
        <v>1000</v>
      </c>
      <c r="F43" s="229">
        <f t="shared" si="0"/>
        <v>0</v>
      </c>
      <c r="G43" s="218"/>
      <c r="H43" s="215"/>
    </row>
    <row r="44" spans="1:8" ht="25.5" customHeight="1" hidden="1">
      <c r="A44" s="152" t="s">
        <v>632</v>
      </c>
      <c r="B44" s="152" t="s">
        <v>631</v>
      </c>
      <c r="C44" s="221">
        <v>34601</v>
      </c>
      <c r="D44" s="88" t="s">
        <v>593</v>
      </c>
      <c r="E44" s="222">
        <v>1000</v>
      </c>
      <c r="F44" s="229">
        <f t="shared" si="0"/>
        <v>0</v>
      </c>
      <c r="G44" s="218"/>
      <c r="H44" s="215"/>
    </row>
    <row r="45" spans="1:8" ht="25.5" customHeight="1" hidden="1">
      <c r="A45" s="152" t="s">
        <v>633</v>
      </c>
      <c r="B45" s="152" t="s">
        <v>634</v>
      </c>
      <c r="C45" s="221">
        <v>34501</v>
      </c>
      <c r="D45" s="88" t="s">
        <v>593</v>
      </c>
      <c r="E45" s="222">
        <v>50</v>
      </c>
      <c r="F45" s="229">
        <f t="shared" si="0"/>
        <v>0</v>
      </c>
      <c r="G45" s="218"/>
      <c r="H45" s="215"/>
    </row>
    <row r="46" spans="1:8" ht="25.5" customHeight="1" hidden="1">
      <c r="A46" s="152" t="s">
        <v>633</v>
      </c>
      <c r="B46" s="152" t="s">
        <v>635</v>
      </c>
      <c r="C46" s="221">
        <v>34601</v>
      </c>
      <c r="D46" s="88" t="s">
        <v>593</v>
      </c>
      <c r="E46" s="222">
        <v>31</v>
      </c>
      <c r="F46" s="229">
        <f t="shared" si="0"/>
        <v>0</v>
      </c>
      <c r="G46" s="218"/>
      <c r="H46" s="215"/>
    </row>
    <row r="47" spans="1:8" ht="37.5" customHeight="1">
      <c r="A47" s="240" t="s">
        <v>524</v>
      </c>
      <c r="B47" s="247" t="s">
        <v>619</v>
      </c>
      <c r="C47" s="248"/>
      <c r="D47" s="243"/>
      <c r="E47" s="243"/>
      <c r="F47" s="243"/>
      <c r="G47" s="246"/>
      <c r="H47" s="255"/>
    </row>
    <row r="48" spans="1:8" ht="37.5" customHeight="1">
      <c r="A48" s="152" t="s">
        <v>637</v>
      </c>
      <c r="B48" s="146" t="s">
        <v>617</v>
      </c>
      <c r="C48" s="221" t="s">
        <v>716</v>
      </c>
      <c r="D48" s="88" t="s">
        <v>604</v>
      </c>
      <c r="E48" s="222">
        <v>725</v>
      </c>
      <c r="F48" s="229">
        <f>G48/E48</f>
        <v>25.517241379310345</v>
      </c>
      <c r="G48" s="218">
        <f>'стр.1_4'!FY102</f>
        <v>18500</v>
      </c>
      <c r="H48" s="256"/>
    </row>
    <row r="49" spans="1:8" ht="37.5" customHeight="1">
      <c r="A49" s="240" t="s">
        <v>717</v>
      </c>
      <c r="B49" s="247" t="s">
        <v>619</v>
      </c>
      <c r="C49" s="248"/>
      <c r="D49" s="243"/>
      <c r="E49" s="243"/>
      <c r="F49" s="243"/>
      <c r="G49" s="246"/>
      <c r="H49" s="255"/>
    </row>
    <row r="50" spans="1:8" ht="37.5" customHeight="1">
      <c r="A50" s="152" t="s">
        <v>718</v>
      </c>
      <c r="B50" s="146" t="s">
        <v>617</v>
      </c>
      <c r="C50" s="221">
        <v>34201</v>
      </c>
      <c r="D50" s="88" t="s">
        <v>604</v>
      </c>
      <c r="E50" s="222">
        <v>725</v>
      </c>
      <c r="F50" s="229">
        <f>G50/E50</f>
        <v>0.5517241379310345</v>
      </c>
      <c r="G50" s="218">
        <f>'стр.1_4'!FZ102</f>
        <v>400</v>
      </c>
      <c r="H50" s="256"/>
    </row>
    <row r="51" spans="1:8" ht="37.5" customHeight="1">
      <c r="A51" s="240" t="s">
        <v>719</v>
      </c>
      <c r="B51" s="252" t="s">
        <v>441</v>
      </c>
      <c r="C51" s="253"/>
      <c r="D51" s="243"/>
      <c r="E51" s="254"/>
      <c r="F51" s="362"/>
      <c r="G51" s="246"/>
      <c r="H51" s="255"/>
    </row>
    <row r="52" spans="1:8" ht="37.5" customHeight="1">
      <c r="A52" s="153" t="s">
        <v>720</v>
      </c>
      <c r="B52" s="146" t="s">
        <v>745</v>
      </c>
      <c r="C52" s="221">
        <v>34601</v>
      </c>
      <c r="D52" s="88"/>
      <c r="E52" s="222">
        <v>10</v>
      </c>
      <c r="F52" s="229">
        <v>1120</v>
      </c>
      <c r="G52" s="218">
        <f>'стр.1_4'!GB106</f>
        <v>11200</v>
      </c>
      <c r="H52" s="256"/>
    </row>
    <row r="53" spans="1:8" ht="37.5" customHeight="1">
      <c r="A53" s="153" t="s">
        <v>762</v>
      </c>
      <c r="B53" s="146" t="s">
        <v>763</v>
      </c>
      <c r="C53" s="221">
        <v>34601</v>
      </c>
      <c r="D53" s="88"/>
      <c r="E53" s="222">
        <v>2</v>
      </c>
      <c r="F53" s="229">
        <f>G53/E53</f>
        <v>49620</v>
      </c>
      <c r="G53" s="218">
        <f>'стр.1_4'!GH106</f>
        <v>99240</v>
      </c>
      <c r="H53" s="256"/>
    </row>
    <row r="54" spans="1:8" ht="37.5" customHeight="1">
      <c r="A54" s="153" t="s">
        <v>768</v>
      </c>
      <c r="B54" s="146" t="s">
        <v>769</v>
      </c>
      <c r="C54" s="221">
        <v>34601</v>
      </c>
      <c r="D54" s="88"/>
      <c r="E54" s="222">
        <v>1</v>
      </c>
      <c r="F54" s="229">
        <f>G54</f>
        <v>50000</v>
      </c>
      <c r="G54" s="218">
        <f>'стр.1_4'!GG106</f>
        <v>50000</v>
      </c>
      <c r="H54" s="256"/>
    </row>
    <row r="55" spans="1:8" ht="25.5" customHeight="1">
      <c r="A55" s="240" t="s">
        <v>746</v>
      </c>
      <c r="B55" s="247" t="s">
        <v>636</v>
      </c>
      <c r="C55" s="242"/>
      <c r="D55" s="243"/>
      <c r="E55" s="243"/>
      <c r="F55" s="243"/>
      <c r="G55" s="246"/>
      <c r="H55" s="244"/>
    </row>
    <row r="56" spans="1:8" ht="25.5" customHeight="1">
      <c r="A56" s="152" t="s">
        <v>747</v>
      </c>
      <c r="B56" s="152" t="s">
        <v>617</v>
      </c>
      <c r="C56" s="152">
        <v>34201</v>
      </c>
      <c r="D56" s="88" t="s">
        <v>674</v>
      </c>
      <c r="E56" s="316">
        <f>G56/F56</f>
        <v>2427.2108843537417</v>
      </c>
      <c r="F56" s="88">
        <v>147</v>
      </c>
      <c r="G56" s="218">
        <f>'стр.1_4'!GO102</f>
        <v>356800</v>
      </c>
      <c r="H56" s="215">
        <f>'стр.1_4'!GO62</f>
        <v>41524.32</v>
      </c>
    </row>
    <row r="57" spans="1:8" ht="25.5" customHeight="1">
      <c r="A57" s="152" t="s">
        <v>748</v>
      </c>
      <c r="B57" s="152" t="s">
        <v>629</v>
      </c>
      <c r="C57" s="152">
        <v>34601</v>
      </c>
      <c r="D57" s="88" t="s">
        <v>591</v>
      </c>
      <c r="E57" s="88">
        <v>150</v>
      </c>
      <c r="F57" s="233">
        <f>G57/E57</f>
        <v>128</v>
      </c>
      <c r="G57" s="218">
        <f>'стр.1_4'!GO106</f>
        <v>19200</v>
      </c>
      <c r="H57" s="215"/>
    </row>
    <row r="58" spans="1:8" ht="25.5" customHeight="1" hidden="1">
      <c r="A58" s="152"/>
      <c r="B58" s="234" t="s">
        <v>639</v>
      </c>
      <c r="C58" s="234"/>
      <c r="D58" s="88"/>
      <c r="E58" s="88"/>
      <c r="F58" s="233"/>
      <c r="G58" s="218"/>
      <c r="H58" s="215"/>
    </row>
    <row r="59" spans="1:8" ht="25.5" customHeight="1" hidden="1">
      <c r="A59" s="152"/>
      <c r="B59" s="152" t="s">
        <v>640</v>
      </c>
      <c r="C59" s="152"/>
      <c r="D59" s="88"/>
      <c r="E59" s="88"/>
      <c r="F59" s="233"/>
      <c r="G59" s="218"/>
      <c r="H59" s="215"/>
    </row>
    <row r="60" spans="1:8" ht="25.5" customHeight="1" hidden="1">
      <c r="A60" s="152"/>
      <c r="B60" s="152" t="s">
        <v>641</v>
      </c>
      <c r="C60" s="152"/>
      <c r="D60" s="88"/>
      <c r="E60" s="88"/>
      <c r="F60" s="233"/>
      <c r="G60" s="218"/>
      <c r="H60" s="215"/>
    </row>
    <row r="61" spans="1:8" ht="25.5" customHeight="1" hidden="1">
      <c r="A61" s="152"/>
      <c r="B61" s="152" t="s">
        <v>642</v>
      </c>
      <c r="C61" s="152"/>
      <c r="D61" s="88"/>
      <c r="E61" s="88"/>
      <c r="F61" s="233"/>
      <c r="G61" s="218"/>
      <c r="H61" s="215"/>
    </row>
    <row r="62" spans="1:8" ht="25.5" customHeight="1" hidden="1">
      <c r="A62" s="152"/>
      <c r="B62" s="152" t="s">
        <v>643</v>
      </c>
      <c r="C62" s="152"/>
      <c r="D62" s="88" t="s">
        <v>591</v>
      </c>
      <c r="E62" s="88">
        <v>25</v>
      </c>
      <c r="F62" s="222">
        <f>G62/E62</f>
        <v>0</v>
      </c>
      <c r="G62" s="218"/>
      <c r="H62" s="215"/>
    </row>
    <row r="63" spans="1:8" ht="25.5" customHeight="1" hidden="1">
      <c r="A63" s="152"/>
      <c r="B63" s="234" t="s">
        <v>639</v>
      </c>
      <c r="C63" s="234"/>
      <c r="D63" s="88"/>
      <c r="E63" s="88"/>
      <c r="F63" s="233"/>
      <c r="G63" s="218"/>
      <c r="H63" s="215"/>
    </row>
    <row r="64" spans="1:8" ht="25.5" customHeight="1" hidden="1">
      <c r="A64" s="152"/>
      <c r="B64" s="152" t="s">
        <v>641</v>
      </c>
      <c r="C64" s="152"/>
      <c r="D64" s="88"/>
      <c r="E64" s="88"/>
      <c r="F64" s="233"/>
      <c r="G64" s="218"/>
      <c r="H64" s="215"/>
    </row>
    <row r="65" spans="1:8" ht="25.5" customHeight="1" hidden="1">
      <c r="A65" s="152"/>
      <c r="B65" s="152" t="s">
        <v>644</v>
      </c>
      <c r="C65" s="152"/>
      <c r="D65" s="88" t="s">
        <v>591</v>
      </c>
      <c r="E65" s="88">
        <v>2</v>
      </c>
      <c r="F65" s="222">
        <f>G65/E65</f>
        <v>0</v>
      </c>
      <c r="G65" s="218"/>
      <c r="H65" s="215"/>
    </row>
    <row r="66" spans="1:8" ht="25.5" customHeight="1" hidden="1">
      <c r="A66" s="221" t="s">
        <v>658</v>
      </c>
      <c r="B66" s="152" t="s">
        <v>656</v>
      </c>
      <c r="C66" s="152">
        <v>34601</v>
      </c>
      <c r="D66" s="88" t="s">
        <v>593</v>
      </c>
      <c r="E66" s="229">
        <f>G66/F66</f>
        <v>0</v>
      </c>
      <c r="F66" s="222">
        <v>40</v>
      </c>
      <c r="G66" s="218"/>
      <c r="H66" s="215"/>
    </row>
    <row r="67" spans="1:8" ht="15">
      <c r="A67" s="152"/>
      <c r="B67" s="155" t="s">
        <v>410</v>
      </c>
      <c r="C67" s="155"/>
      <c r="D67" s="99" t="s">
        <v>47</v>
      </c>
      <c r="E67" s="99" t="s">
        <v>47</v>
      </c>
      <c r="F67" s="99" t="s">
        <v>47</v>
      </c>
      <c r="G67" s="223">
        <f>G10+G12+G16+G17+G18+G19+G20+G21+G24+G25+G27+G32+G37+G56+G57+G48+G50+G52+G53+G54</f>
        <v>1349705.17</v>
      </c>
      <c r="H67" s="223">
        <f>H10+H17+H18+H21+H24+H25+H27+H56+H57+H59+H60+H61+H64+H65+H20+H19+H16+H12+H39+H42+H28+H43+H13+H37+H32+H44+H45+H46</f>
        <v>51773.649999999994</v>
      </c>
    </row>
    <row r="68" spans="1:7" ht="15">
      <c r="A68" s="83"/>
      <c r="B68" s="83"/>
      <c r="C68" s="83"/>
      <c r="D68" s="83"/>
      <c r="E68" s="83"/>
      <c r="F68" s="83"/>
      <c r="G68" s="83"/>
    </row>
    <row r="69" spans="1:7" ht="15">
      <c r="A69" s="83"/>
      <c r="B69" s="236"/>
      <c r="C69" s="236"/>
      <c r="D69" s="236"/>
      <c r="E69" s="83"/>
      <c r="F69" s="83"/>
      <c r="G69" s="83"/>
    </row>
    <row r="70" spans="1:7" ht="15">
      <c r="A70" s="83"/>
      <c r="B70" s="237"/>
      <c r="C70" s="237"/>
      <c r="D70" s="236"/>
      <c r="E70" s="83"/>
      <c r="F70" s="83"/>
      <c r="G70" s="83"/>
    </row>
    <row r="71" spans="1:7" ht="15">
      <c r="A71" s="83"/>
      <c r="B71" s="237"/>
      <c r="C71" s="237"/>
      <c r="D71" s="236"/>
      <c r="E71" s="83"/>
      <c r="F71" s="83"/>
      <c r="G71" s="83"/>
    </row>
    <row r="72" spans="1:7" ht="15">
      <c r="A72" s="83"/>
      <c r="B72" s="237"/>
      <c r="C72" s="237"/>
      <c r="D72" s="236"/>
      <c r="E72" s="83"/>
      <c r="F72" s="83"/>
      <c r="G72" s="83"/>
    </row>
    <row r="73" spans="1:7" ht="15">
      <c r="A73" s="83"/>
      <c r="B73" s="237"/>
      <c r="C73" s="238"/>
      <c r="D73" s="236"/>
      <c r="E73" s="83"/>
      <c r="F73" s="83"/>
      <c r="G73" s="83"/>
    </row>
    <row r="74" spans="1:7" ht="15">
      <c r="A74" s="83"/>
      <c r="B74" s="239"/>
      <c r="C74" s="238"/>
      <c r="D74" s="236"/>
      <c r="E74" s="83"/>
      <c r="F74" s="83"/>
      <c r="G74" s="83"/>
    </row>
    <row r="75" spans="1:7" ht="15">
      <c r="A75" s="83"/>
      <c r="B75" s="236"/>
      <c r="C75" s="236"/>
      <c r="D75" s="236"/>
      <c r="E75" s="83"/>
      <c r="F75" s="83"/>
      <c r="G75" s="83"/>
    </row>
    <row r="76" spans="2:4" ht="12.75">
      <c r="B76" s="225"/>
      <c r="C76" s="225"/>
      <c r="D76" s="225"/>
    </row>
  </sheetData>
  <sheetProtection/>
  <mergeCells count="1">
    <mergeCell ref="A2:G2"/>
  </mergeCells>
  <printOptions/>
  <pageMargins left="0.7" right="0.7" top="0.75" bottom="0.75" header="0.3" footer="0.3"/>
  <pageSetup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dimension ref="A1:FE64"/>
  <sheetViews>
    <sheetView view="pageBreakPreview" zoomScaleSheetLayoutView="100" zoomScalePageLayoutView="0" workbookViewId="0" topLeftCell="A1">
      <selection activeCell="EF27" sqref="EF27:ER27"/>
    </sheetView>
  </sheetViews>
  <sheetFormatPr defaultColWidth="0.875" defaultRowHeight="12.75"/>
  <cols>
    <col min="1" max="121" width="0.875" style="1" customWidth="1"/>
    <col min="122" max="122" width="2.375" style="1" customWidth="1"/>
    <col min="123" max="134" width="0.875" style="1" customWidth="1"/>
    <col min="135" max="135" width="4.75390625" style="1" customWidth="1"/>
    <col min="136" max="147" width="0.875" style="1" customWidth="1"/>
    <col min="148" max="148" width="4.625" style="1" customWidth="1"/>
    <col min="149" max="16384" width="0.875" style="1" customWidth="1"/>
  </cols>
  <sheetData>
    <row r="1" spans="2:160" s="7" customFormat="1" ht="13.5" customHeight="1">
      <c r="B1" s="586" t="s">
        <v>172</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586"/>
      <c r="DK1" s="586"/>
      <c r="DL1" s="586"/>
      <c r="DM1" s="586"/>
      <c r="DN1" s="586"/>
      <c r="DO1" s="586"/>
      <c r="DP1" s="586"/>
      <c r="DQ1" s="586"/>
      <c r="DR1" s="586"/>
      <c r="DS1" s="586"/>
      <c r="DT1" s="586"/>
      <c r="DU1" s="586"/>
      <c r="DV1" s="586"/>
      <c r="DW1" s="586"/>
      <c r="DX1" s="586"/>
      <c r="DY1" s="586"/>
      <c r="DZ1" s="586"/>
      <c r="EA1" s="586"/>
      <c r="EB1" s="586"/>
      <c r="EC1" s="586"/>
      <c r="ED1" s="586"/>
      <c r="EE1" s="586"/>
      <c r="EF1" s="586"/>
      <c r="EG1" s="586"/>
      <c r="EH1" s="586"/>
      <c r="EI1" s="586"/>
      <c r="EJ1" s="586"/>
      <c r="EK1" s="586"/>
      <c r="EL1" s="586"/>
      <c r="EM1" s="586"/>
      <c r="EN1" s="586"/>
      <c r="EO1" s="586"/>
      <c r="EP1" s="586"/>
      <c r="EQ1" s="586"/>
      <c r="ER1" s="586"/>
      <c r="ES1" s="586"/>
      <c r="ET1" s="586"/>
      <c r="EU1" s="586"/>
      <c r="EV1" s="586"/>
      <c r="EW1" s="586"/>
      <c r="EX1" s="586"/>
      <c r="EY1" s="586"/>
      <c r="EZ1" s="586"/>
      <c r="FA1" s="586"/>
      <c r="FB1" s="586"/>
      <c r="FC1" s="586"/>
      <c r="FD1" s="586"/>
    </row>
    <row r="3" spans="1:161" ht="11.25" customHeight="1">
      <c r="A3" s="594" t="s">
        <v>166</v>
      </c>
      <c r="B3" s="594"/>
      <c r="C3" s="594"/>
      <c r="D3" s="594"/>
      <c r="E3" s="594"/>
      <c r="F3" s="594"/>
      <c r="G3" s="594"/>
      <c r="H3" s="595"/>
      <c r="I3" s="551" t="s">
        <v>0</v>
      </c>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1"/>
      <c r="AQ3" s="551"/>
      <c r="AR3" s="551"/>
      <c r="AS3" s="551"/>
      <c r="AT3" s="551"/>
      <c r="AU3" s="551"/>
      <c r="AV3" s="551"/>
      <c r="AW3" s="551"/>
      <c r="AX3" s="551"/>
      <c r="AY3" s="551"/>
      <c r="AZ3" s="551"/>
      <c r="BA3" s="551"/>
      <c r="BB3" s="551"/>
      <c r="BC3" s="551"/>
      <c r="BD3" s="551"/>
      <c r="BE3" s="551"/>
      <c r="BF3" s="551"/>
      <c r="BG3" s="551"/>
      <c r="BH3" s="551"/>
      <c r="BI3" s="551"/>
      <c r="BJ3" s="551"/>
      <c r="BK3" s="551"/>
      <c r="BL3" s="551"/>
      <c r="BM3" s="551"/>
      <c r="BN3" s="551"/>
      <c r="BO3" s="551"/>
      <c r="BP3" s="551"/>
      <c r="BQ3" s="551"/>
      <c r="BR3" s="551"/>
      <c r="BS3" s="551"/>
      <c r="BT3" s="551"/>
      <c r="BU3" s="551"/>
      <c r="BV3" s="551"/>
      <c r="BW3" s="551"/>
      <c r="BX3" s="551"/>
      <c r="BY3" s="551"/>
      <c r="BZ3" s="551"/>
      <c r="CA3" s="551"/>
      <c r="CB3" s="551"/>
      <c r="CC3" s="551"/>
      <c r="CD3" s="551"/>
      <c r="CE3" s="551"/>
      <c r="CF3" s="551"/>
      <c r="CG3" s="551"/>
      <c r="CH3" s="551"/>
      <c r="CI3" s="551"/>
      <c r="CJ3" s="551"/>
      <c r="CK3" s="551"/>
      <c r="CL3" s="551"/>
      <c r="CM3" s="552"/>
      <c r="CN3" s="593" t="s">
        <v>167</v>
      </c>
      <c r="CO3" s="594"/>
      <c r="CP3" s="594"/>
      <c r="CQ3" s="594"/>
      <c r="CR3" s="594"/>
      <c r="CS3" s="594"/>
      <c r="CT3" s="594"/>
      <c r="CU3" s="595"/>
      <c r="CV3" s="593" t="s">
        <v>168</v>
      </c>
      <c r="CW3" s="594"/>
      <c r="CX3" s="594"/>
      <c r="CY3" s="594"/>
      <c r="CZ3" s="594"/>
      <c r="DA3" s="594"/>
      <c r="DB3" s="594"/>
      <c r="DC3" s="594"/>
      <c r="DD3" s="594"/>
      <c r="DE3" s="595"/>
      <c r="DF3" s="602" t="s">
        <v>10</v>
      </c>
      <c r="DG3" s="603"/>
      <c r="DH3" s="603"/>
      <c r="DI3" s="603"/>
      <c r="DJ3" s="603"/>
      <c r="DK3" s="603"/>
      <c r="DL3" s="603"/>
      <c r="DM3" s="603"/>
      <c r="DN3" s="603"/>
      <c r="DO3" s="603"/>
      <c r="DP3" s="603"/>
      <c r="DQ3" s="603"/>
      <c r="DR3" s="603"/>
      <c r="DS3" s="603"/>
      <c r="DT3" s="603"/>
      <c r="DU3" s="603"/>
      <c r="DV3" s="603"/>
      <c r="DW3" s="603"/>
      <c r="DX3" s="603"/>
      <c r="DY3" s="603"/>
      <c r="DZ3" s="603"/>
      <c r="EA3" s="603"/>
      <c r="EB3" s="603"/>
      <c r="EC3" s="603"/>
      <c r="ED3" s="603"/>
      <c r="EE3" s="603"/>
      <c r="EF3" s="603"/>
      <c r="EG3" s="603"/>
      <c r="EH3" s="603"/>
      <c r="EI3" s="603"/>
      <c r="EJ3" s="603"/>
      <c r="EK3" s="603"/>
      <c r="EL3" s="603"/>
      <c r="EM3" s="603"/>
      <c r="EN3" s="603"/>
      <c r="EO3" s="603"/>
      <c r="EP3" s="603"/>
      <c r="EQ3" s="603"/>
      <c r="ER3" s="603"/>
      <c r="ES3" s="603"/>
      <c r="ET3" s="603"/>
      <c r="EU3" s="603"/>
      <c r="EV3" s="603"/>
      <c r="EW3" s="603"/>
      <c r="EX3" s="603"/>
      <c r="EY3" s="603"/>
      <c r="EZ3" s="603"/>
      <c r="FA3" s="603"/>
      <c r="FB3" s="603"/>
      <c r="FC3" s="603"/>
      <c r="FD3" s="603"/>
      <c r="FE3" s="603"/>
    </row>
    <row r="4" spans="1:161" ht="11.25" customHeight="1">
      <c r="A4" s="597"/>
      <c r="B4" s="597"/>
      <c r="C4" s="597"/>
      <c r="D4" s="597"/>
      <c r="E4" s="597"/>
      <c r="F4" s="597"/>
      <c r="G4" s="597"/>
      <c r="H4" s="598"/>
      <c r="I4" s="554"/>
      <c r="J4" s="554"/>
      <c r="K4" s="554"/>
      <c r="L4" s="554"/>
      <c r="M4" s="554"/>
      <c r="N4" s="554"/>
      <c r="O4" s="554"/>
      <c r="P4" s="554"/>
      <c r="Q4" s="554"/>
      <c r="R4" s="554"/>
      <c r="S4" s="554"/>
      <c r="T4" s="554"/>
      <c r="U4" s="554"/>
      <c r="V4" s="554"/>
      <c r="W4" s="554"/>
      <c r="X4" s="554"/>
      <c r="Y4" s="554"/>
      <c r="Z4" s="554"/>
      <c r="AA4" s="554"/>
      <c r="AB4" s="554"/>
      <c r="AC4" s="554"/>
      <c r="AD4" s="554"/>
      <c r="AE4" s="554"/>
      <c r="AF4" s="554"/>
      <c r="AG4" s="554"/>
      <c r="AH4" s="554"/>
      <c r="AI4" s="554"/>
      <c r="AJ4" s="554"/>
      <c r="AK4" s="554"/>
      <c r="AL4" s="554"/>
      <c r="AM4" s="554"/>
      <c r="AN4" s="554"/>
      <c r="AO4" s="554"/>
      <c r="AP4" s="554"/>
      <c r="AQ4" s="554"/>
      <c r="AR4" s="554"/>
      <c r="AS4" s="554"/>
      <c r="AT4" s="554"/>
      <c r="AU4" s="554"/>
      <c r="AV4" s="554"/>
      <c r="AW4" s="554"/>
      <c r="AX4" s="554"/>
      <c r="AY4" s="554"/>
      <c r="AZ4" s="554"/>
      <c r="BA4" s="554"/>
      <c r="BB4" s="554"/>
      <c r="BC4" s="554"/>
      <c r="BD4" s="554"/>
      <c r="BE4" s="554"/>
      <c r="BF4" s="554"/>
      <c r="BG4" s="554"/>
      <c r="BH4" s="554"/>
      <c r="BI4" s="554"/>
      <c r="BJ4" s="554"/>
      <c r="BK4" s="554"/>
      <c r="BL4" s="554"/>
      <c r="BM4" s="554"/>
      <c r="BN4" s="554"/>
      <c r="BO4" s="554"/>
      <c r="BP4" s="554"/>
      <c r="BQ4" s="554"/>
      <c r="BR4" s="554"/>
      <c r="BS4" s="554"/>
      <c r="BT4" s="554"/>
      <c r="BU4" s="554"/>
      <c r="BV4" s="554"/>
      <c r="BW4" s="554"/>
      <c r="BX4" s="554"/>
      <c r="BY4" s="554"/>
      <c r="BZ4" s="554"/>
      <c r="CA4" s="554"/>
      <c r="CB4" s="554"/>
      <c r="CC4" s="554"/>
      <c r="CD4" s="554"/>
      <c r="CE4" s="554"/>
      <c r="CF4" s="554"/>
      <c r="CG4" s="554"/>
      <c r="CH4" s="554"/>
      <c r="CI4" s="554"/>
      <c r="CJ4" s="554"/>
      <c r="CK4" s="554"/>
      <c r="CL4" s="554"/>
      <c r="CM4" s="555"/>
      <c r="CN4" s="596"/>
      <c r="CO4" s="597"/>
      <c r="CP4" s="597"/>
      <c r="CQ4" s="597"/>
      <c r="CR4" s="597"/>
      <c r="CS4" s="597"/>
      <c r="CT4" s="597"/>
      <c r="CU4" s="598"/>
      <c r="CV4" s="596"/>
      <c r="CW4" s="597"/>
      <c r="CX4" s="597"/>
      <c r="CY4" s="597"/>
      <c r="CZ4" s="597"/>
      <c r="DA4" s="597"/>
      <c r="DB4" s="597"/>
      <c r="DC4" s="597"/>
      <c r="DD4" s="597"/>
      <c r="DE4" s="598"/>
      <c r="DF4" s="571" t="s">
        <v>4</v>
      </c>
      <c r="DG4" s="572"/>
      <c r="DH4" s="572"/>
      <c r="DI4" s="572"/>
      <c r="DJ4" s="572"/>
      <c r="DK4" s="572"/>
      <c r="DL4" s="590" t="s">
        <v>380</v>
      </c>
      <c r="DM4" s="590"/>
      <c r="DN4" s="590"/>
      <c r="DO4" s="573" t="s">
        <v>5</v>
      </c>
      <c r="DP4" s="573"/>
      <c r="DQ4" s="573"/>
      <c r="DR4" s="574"/>
      <c r="DS4" s="571" t="s">
        <v>4</v>
      </c>
      <c r="DT4" s="572"/>
      <c r="DU4" s="572"/>
      <c r="DV4" s="572"/>
      <c r="DW4" s="572"/>
      <c r="DX4" s="572"/>
      <c r="DY4" s="590" t="s">
        <v>660</v>
      </c>
      <c r="DZ4" s="590"/>
      <c r="EA4" s="590"/>
      <c r="EB4" s="573" t="s">
        <v>5</v>
      </c>
      <c r="EC4" s="573"/>
      <c r="ED4" s="573"/>
      <c r="EE4" s="574"/>
      <c r="EF4" s="571" t="s">
        <v>4</v>
      </c>
      <c r="EG4" s="572"/>
      <c r="EH4" s="572"/>
      <c r="EI4" s="572"/>
      <c r="EJ4" s="572"/>
      <c r="EK4" s="572"/>
      <c r="EL4" s="590" t="s">
        <v>701</v>
      </c>
      <c r="EM4" s="590"/>
      <c r="EN4" s="590"/>
      <c r="EO4" s="573" t="s">
        <v>5</v>
      </c>
      <c r="EP4" s="573"/>
      <c r="EQ4" s="573"/>
      <c r="ER4" s="574"/>
      <c r="ES4" s="593" t="s">
        <v>9</v>
      </c>
      <c r="ET4" s="594"/>
      <c r="EU4" s="594"/>
      <c r="EV4" s="594"/>
      <c r="EW4" s="594"/>
      <c r="EX4" s="594"/>
      <c r="EY4" s="594"/>
      <c r="EZ4" s="594"/>
      <c r="FA4" s="594"/>
      <c r="FB4" s="594"/>
      <c r="FC4" s="594"/>
      <c r="FD4" s="594"/>
      <c r="FE4" s="594"/>
    </row>
    <row r="5" spans="1:161" ht="39" customHeight="1">
      <c r="A5" s="600"/>
      <c r="B5" s="600"/>
      <c r="C5" s="600"/>
      <c r="D5" s="600"/>
      <c r="E5" s="600"/>
      <c r="F5" s="600"/>
      <c r="G5" s="600"/>
      <c r="H5" s="601"/>
      <c r="I5" s="591"/>
      <c r="J5" s="591"/>
      <c r="K5" s="591"/>
      <c r="L5" s="591"/>
      <c r="M5" s="591"/>
      <c r="N5" s="591"/>
      <c r="O5" s="591"/>
      <c r="P5" s="591"/>
      <c r="Q5" s="591"/>
      <c r="R5" s="591"/>
      <c r="S5" s="591"/>
      <c r="T5" s="591"/>
      <c r="U5" s="591"/>
      <c r="V5" s="591"/>
      <c r="W5" s="591"/>
      <c r="X5" s="591"/>
      <c r="Y5" s="591"/>
      <c r="Z5" s="591"/>
      <c r="AA5" s="591"/>
      <c r="AB5" s="591"/>
      <c r="AC5" s="591"/>
      <c r="AD5" s="591"/>
      <c r="AE5" s="591"/>
      <c r="AF5" s="591"/>
      <c r="AG5" s="591"/>
      <c r="AH5" s="591"/>
      <c r="AI5" s="591"/>
      <c r="AJ5" s="591"/>
      <c r="AK5" s="591"/>
      <c r="AL5" s="591"/>
      <c r="AM5" s="591"/>
      <c r="AN5" s="591"/>
      <c r="AO5" s="591"/>
      <c r="AP5" s="591"/>
      <c r="AQ5" s="591"/>
      <c r="AR5" s="591"/>
      <c r="AS5" s="591"/>
      <c r="AT5" s="591"/>
      <c r="AU5" s="591"/>
      <c r="AV5" s="591"/>
      <c r="AW5" s="591"/>
      <c r="AX5" s="591"/>
      <c r="AY5" s="591"/>
      <c r="AZ5" s="591"/>
      <c r="BA5" s="591"/>
      <c r="BB5" s="591"/>
      <c r="BC5" s="591"/>
      <c r="BD5" s="591"/>
      <c r="BE5" s="591"/>
      <c r="BF5" s="591"/>
      <c r="BG5" s="591"/>
      <c r="BH5" s="591"/>
      <c r="BI5" s="591"/>
      <c r="BJ5" s="591"/>
      <c r="BK5" s="591"/>
      <c r="BL5" s="591"/>
      <c r="BM5" s="591"/>
      <c r="BN5" s="591"/>
      <c r="BO5" s="591"/>
      <c r="BP5" s="591"/>
      <c r="BQ5" s="591"/>
      <c r="BR5" s="591"/>
      <c r="BS5" s="591"/>
      <c r="BT5" s="591"/>
      <c r="BU5" s="591"/>
      <c r="BV5" s="591"/>
      <c r="BW5" s="591"/>
      <c r="BX5" s="591"/>
      <c r="BY5" s="591"/>
      <c r="BZ5" s="591"/>
      <c r="CA5" s="591"/>
      <c r="CB5" s="591"/>
      <c r="CC5" s="591"/>
      <c r="CD5" s="591"/>
      <c r="CE5" s="591"/>
      <c r="CF5" s="591"/>
      <c r="CG5" s="591"/>
      <c r="CH5" s="591"/>
      <c r="CI5" s="591"/>
      <c r="CJ5" s="591"/>
      <c r="CK5" s="591"/>
      <c r="CL5" s="591"/>
      <c r="CM5" s="592"/>
      <c r="CN5" s="599"/>
      <c r="CO5" s="600"/>
      <c r="CP5" s="600"/>
      <c r="CQ5" s="600"/>
      <c r="CR5" s="600"/>
      <c r="CS5" s="600"/>
      <c r="CT5" s="600"/>
      <c r="CU5" s="601"/>
      <c r="CV5" s="599"/>
      <c r="CW5" s="600"/>
      <c r="CX5" s="600"/>
      <c r="CY5" s="600"/>
      <c r="CZ5" s="600"/>
      <c r="DA5" s="600"/>
      <c r="DB5" s="600"/>
      <c r="DC5" s="600"/>
      <c r="DD5" s="600"/>
      <c r="DE5" s="601"/>
      <c r="DF5" s="587" t="s">
        <v>169</v>
      </c>
      <c r="DG5" s="588"/>
      <c r="DH5" s="588"/>
      <c r="DI5" s="588"/>
      <c r="DJ5" s="588"/>
      <c r="DK5" s="588"/>
      <c r="DL5" s="588"/>
      <c r="DM5" s="588"/>
      <c r="DN5" s="588"/>
      <c r="DO5" s="588"/>
      <c r="DP5" s="588"/>
      <c r="DQ5" s="588"/>
      <c r="DR5" s="589"/>
      <c r="DS5" s="587" t="s">
        <v>170</v>
      </c>
      <c r="DT5" s="588"/>
      <c r="DU5" s="588"/>
      <c r="DV5" s="588"/>
      <c r="DW5" s="588"/>
      <c r="DX5" s="588"/>
      <c r="DY5" s="588"/>
      <c r="DZ5" s="588"/>
      <c r="EA5" s="588"/>
      <c r="EB5" s="588"/>
      <c r="EC5" s="588"/>
      <c r="ED5" s="588"/>
      <c r="EE5" s="589"/>
      <c r="EF5" s="587" t="s">
        <v>171</v>
      </c>
      <c r="EG5" s="588"/>
      <c r="EH5" s="588"/>
      <c r="EI5" s="588"/>
      <c r="EJ5" s="588"/>
      <c r="EK5" s="588"/>
      <c r="EL5" s="588"/>
      <c r="EM5" s="588"/>
      <c r="EN5" s="588"/>
      <c r="EO5" s="588"/>
      <c r="EP5" s="588"/>
      <c r="EQ5" s="588"/>
      <c r="ER5" s="589"/>
      <c r="ES5" s="599"/>
      <c r="ET5" s="600"/>
      <c r="EU5" s="600"/>
      <c r="EV5" s="600"/>
      <c r="EW5" s="600"/>
      <c r="EX5" s="600"/>
      <c r="EY5" s="600"/>
      <c r="EZ5" s="600"/>
      <c r="FA5" s="600"/>
      <c r="FB5" s="600"/>
      <c r="FC5" s="600"/>
      <c r="FD5" s="600"/>
      <c r="FE5" s="600"/>
    </row>
    <row r="6" spans="1:161" ht="12" thickBot="1">
      <c r="A6" s="580" t="s">
        <v>11</v>
      </c>
      <c r="B6" s="580"/>
      <c r="C6" s="580"/>
      <c r="D6" s="580"/>
      <c r="E6" s="580"/>
      <c r="F6" s="580"/>
      <c r="G6" s="580"/>
      <c r="H6" s="581"/>
      <c r="I6" s="580" t="s">
        <v>12</v>
      </c>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0"/>
      <c r="AL6" s="580"/>
      <c r="AM6" s="580"/>
      <c r="AN6" s="580"/>
      <c r="AO6" s="580"/>
      <c r="AP6" s="580"/>
      <c r="AQ6" s="580"/>
      <c r="AR6" s="580"/>
      <c r="AS6" s="580"/>
      <c r="AT6" s="580"/>
      <c r="AU6" s="580"/>
      <c r="AV6" s="580"/>
      <c r="AW6" s="580"/>
      <c r="AX6" s="580"/>
      <c r="AY6" s="580"/>
      <c r="AZ6" s="580"/>
      <c r="BA6" s="580"/>
      <c r="BB6" s="580"/>
      <c r="BC6" s="580"/>
      <c r="BD6" s="580"/>
      <c r="BE6" s="580"/>
      <c r="BF6" s="580"/>
      <c r="BG6" s="580"/>
      <c r="BH6" s="580"/>
      <c r="BI6" s="580"/>
      <c r="BJ6" s="580"/>
      <c r="BK6" s="580"/>
      <c r="BL6" s="580"/>
      <c r="BM6" s="580"/>
      <c r="BN6" s="580"/>
      <c r="BO6" s="580"/>
      <c r="BP6" s="580"/>
      <c r="BQ6" s="580"/>
      <c r="BR6" s="580"/>
      <c r="BS6" s="580"/>
      <c r="BT6" s="580"/>
      <c r="BU6" s="580"/>
      <c r="BV6" s="580"/>
      <c r="BW6" s="580"/>
      <c r="BX6" s="580"/>
      <c r="BY6" s="580"/>
      <c r="BZ6" s="580"/>
      <c r="CA6" s="580"/>
      <c r="CB6" s="580"/>
      <c r="CC6" s="580"/>
      <c r="CD6" s="580"/>
      <c r="CE6" s="580"/>
      <c r="CF6" s="580"/>
      <c r="CG6" s="580"/>
      <c r="CH6" s="580"/>
      <c r="CI6" s="580"/>
      <c r="CJ6" s="580"/>
      <c r="CK6" s="580"/>
      <c r="CL6" s="580"/>
      <c r="CM6" s="581"/>
      <c r="CN6" s="575" t="s">
        <v>13</v>
      </c>
      <c r="CO6" s="576"/>
      <c r="CP6" s="576"/>
      <c r="CQ6" s="576"/>
      <c r="CR6" s="576"/>
      <c r="CS6" s="576"/>
      <c r="CT6" s="576"/>
      <c r="CU6" s="582"/>
      <c r="CV6" s="575" t="s">
        <v>14</v>
      </c>
      <c r="CW6" s="576"/>
      <c r="CX6" s="576"/>
      <c r="CY6" s="576"/>
      <c r="CZ6" s="576"/>
      <c r="DA6" s="576"/>
      <c r="DB6" s="576"/>
      <c r="DC6" s="576"/>
      <c r="DD6" s="576"/>
      <c r="DE6" s="582"/>
      <c r="DF6" s="575" t="s">
        <v>15</v>
      </c>
      <c r="DG6" s="576"/>
      <c r="DH6" s="576"/>
      <c r="DI6" s="576"/>
      <c r="DJ6" s="576"/>
      <c r="DK6" s="576"/>
      <c r="DL6" s="576"/>
      <c r="DM6" s="576"/>
      <c r="DN6" s="576"/>
      <c r="DO6" s="576"/>
      <c r="DP6" s="576"/>
      <c r="DQ6" s="576"/>
      <c r="DR6" s="582"/>
      <c r="DS6" s="575" t="s">
        <v>16</v>
      </c>
      <c r="DT6" s="576"/>
      <c r="DU6" s="576"/>
      <c r="DV6" s="576"/>
      <c r="DW6" s="576"/>
      <c r="DX6" s="576"/>
      <c r="DY6" s="576"/>
      <c r="DZ6" s="576"/>
      <c r="EA6" s="576"/>
      <c r="EB6" s="576"/>
      <c r="EC6" s="576"/>
      <c r="ED6" s="576"/>
      <c r="EE6" s="582"/>
      <c r="EF6" s="575" t="s">
        <v>17</v>
      </c>
      <c r="EG6" s="576"/>
      <c r="EH6" s="576"/>
      <c r="EI6" s="576"/>
      <c r="EJ6" s="576"/>
      <c r="EK6" s="576"/>
      <c r="EL6" s="576"/>
      <c r="EM6" s="576"/>
      <c r="EN6" s="576"/>
      <c r="EO6" s="576"/>
      <c r="EP6" s="576"/>
      <c r="EQ6" s="576"/>
      <c r="ER6" s="582"/>
      <c r="ES6" s="575" t="s">
        <v>18</v>
      </c>
      <c r="ET6" s="576"/>
      <c r="EU6" s="576"/>
      <c r="EV6" s="576"/>
      <c r="EW6" s="576"/>
      <c r="EX6" s="576"/>
      <c r="EY6" s="576"/>
      <c r="EZ6" s="576"/>
      <c r="FA6" s="576"/>
      <c r="FB6" s="576"/>
      <c r="FC6" s="576"/>
      <c r="FD6" s="576"/>
      <c r="FE6" s="576"/>
    </row>
    <row r="7" spans="1:161" ht="12.75" customHeight="1">
      <c r="A7" s="408">
        <v>1</v>
      </c>
      <c r="B7" s="408"/>
      <c r="C7" s="408"/>
      <c r="D7" s="408"/>
      <c r="E7" s="408"/>
      <c r="F7" s="408"/>
      <c r="G7" s="408"/>
      <c r="H7" s="409"/>
      <c r="I7" s="668" t="s">
        <v>173</v>
      </c>
      <c r="J7" s="406"/>
      <c r="K7" s="406"/>
      <c r="L7" s="406"/>
      <c r="M7" s="406"/>
      <c r="N7" s="406"/>
      <c r="O7" s="406"/>
      <c r="P7" s="406"/>
      <c r="Q7" s="406"/>
      <c r="R7" s="406"/>
      <c r="S7" s="406"/>
      <c r="T7" s="406"/>
      <c r="U7" s="406"/>
      <c r="V7" s="406"/>
      <c r="W7" s="406"/>
      <c r="X7" s="406"/>
      <c r="Y7" s="406"/>
      <c r="Z7" s="406"/>
      <c r="AA7" s="406"/>
      <c r="AB7" s="406"/>
      <c r="AC7" s="406"/>
      <c r="AD7" s="406"/>
      <c r="AE7" s="406"/>
      <c r="AF7" s="406"/>
      <c r="AG7" s="406"/>
      <c r="AH7" s="406"/>
      <c r="AI7" s="406"/>
      <c r="AJ7" s="406"/>
      <c r="AK7" s="406"/>
      <c r="AL7" s="406"/>
      <c r="AM7" s="406"/>
      <c r="AN7" s="406"/>
      <c r="AO7" s="406"/>
      <c r="AP7" s="406"/>
      <c r="AQ7" s="406"/>
      <c r="AR7" s="406"/>
      <c r="AS7" s="406"/>
      <c r="AT7" s="406"/>
      <c r="AU7" s="406"/>
      <c r="AV7" s="406"/>
      <c r="AW7" s="406"/>
      <c r="AX7" s="406"/>
      <c r="AY7" s="406"/>
      <c r="AZ7" s="406"/>
      <c r="BA7" s="406"/>
      <c r="BB7" s="406"/>
      <c r="BC7" s="406"/>
      <c r="BD7" s="406"/>
      <c r="BE7" s="406"/>
      <c r="BF7" s="406"/>
      <c r="BG7" s="406"/>
      <c r="BH7" s="406"/>
      <c r="BI7" s="406"/>
      <c r="BJ7" s="406"/>
      <c r="BK7" s="406"/>
      <c r="BL7" s="406"/>
      <c r="BM7" s="406"/>
      <c r="BN7" s="406"/>
      <c r="BO7" s="406"/>
      <c r="BP7" s="406"/>
      <c r="BQ7" s="406"/>
      <c r="BR7" s="406"/>
      <c r="BS7" s="406"/>
      <c r="BT7" s="406"/>
      <c r="BU7" s="406"/>
      <c r="BV7" s="406"/>
      <c r="BW7" s="406"/>
      <c r="BX7" s="406"/>
      <c r="BY7" s="406"/>
      <c r="BZ7" s="406"/>
      <c r="CA7" s="406"/>
      <c r="CB7" s="406"/>
      <c r="CC7" s="406"/>
      <c r="CD7" s="406"/>
      <c r="CE7" s="406"/>
      <c r="CF7" s="406"/>
      <c r="CG7" s="406"/>
      <c r="CH7" s="406"/>
      <c r="CI7" s="406"/>
      <c r="CJ7" s="406"/>
      <c r="CK7" s="406"/>
      <c r="CL7" s="406"/>
      <c r="CM7" s="406"/>
      <c r="CN7" s="669" t="s">
        <v>174</v>
      </c>
      <c r="CO7" s="670"/>
      <c r="CP7" s="670"/>
      <c r="CQ7" s="670"/>
      <c r="CR7" s="670"/>
      <c r="CS7" s="670"/>
      <c r="CT7" s="670"/>
      <c r="CU7" s="671"/>
      <c r="CV7" s="447" t="s">
        <v>47</v>
      </c>
      <c r="CW7" s="445"/>
      <c r="CX7" s="445"/>
      <c r="CY7" s="445"/>
      <c r="CZ7" s="445"/>
      <c r="DA7" s="445"/>
      <c r="DB7" s="445"/>
      <c r="DC7" s="445"/>
      <c r="DD7" s="445"/>
      <c r="DE7" s="446"/>
      <c r="DF7" s="672">
        <f>DF11+DF14</f>
        <v>6519231.33</v>
      </c>
      <c r="DG7" s="673"/>
      <c r="DH7" s="673"/>
      <c r="DI7" s="673"/>
      <c r="DJ7" s="673"/>
      <c r="DK7" s="673"/>
      <c r="DL7" s="673"/>
      <c r="DM7" s="673"/>
      <c r="DN7" s="673"/>
      <c r="DO7" s="673"/>
      <c r="DP7" s="673"/>
      <c r="DQ7" s="673"/>
      <c r="DR7" s="674"/>
      <c r="DS7" s="672">
        <f>DS11+DS14</f>
        <v>6940564</v>
      </c>
      <c r="DT7" s="673"/>
      <c r="DU7" s="673"/>
      <c r="DV7" s="673"/>
      <c r="DW7" s="673"/>
      <c r="DX7" s="673"/>
      <c r="DY7" s="673"/>
      <c r="DZ7" s="673"/>
      <c r="EA7" s="673"/>
      <c r="EB7" s="673"/>
      <c r="EC7" s="673"/>
      <c r="ED7" s="673"/>
      <c r="EE7" s="674"/>
      <c r="EF7" s="672">
        <f>EF11+EF14</f>
        <v>7108756</v>
      </c>
      <c r="EG7" s="673"/>
      <c r="EH7" s="673"/>
      <c r="EI7" s="673"/>
      <c r="EJ7" s="673"/>
      <c r="EK7" s="673"/>
      <c r="EL7" s="673"/>
      <c r="EM7" s="673"/>
      <c r="EN7" s="673"/>
      <c r="EO7" s="673"/>
      <c r="EP7" s="673"/>
      <c r="EQ7" s="673"/>
      <c r="ER7" s="674"/>
      <c r="ES7" s="441"/>
      <c r="ET7" s="442"/>
      <c r="EU7" s="442"/>
      <c r="EV7" s="442"/>
      <c r="EW7" s="442"/>
      <c r="EX7" s="442"/>
      <c r="EY7" s="442"/>
      <c r="EZ7" s="442"/>
      <c r="FA7" s="442"/>
      <c r="FB7" s="442"/>
      <c r="FC7" s="442"/>
      <c r="FD7" s="442"/>
      <c r="FE7" s="443"/>
    </row>
    <row r="8" spans="1:161" ht="90" customHeight="1">
      <c r="A8" s="388" t="s">
        <v>175</v>
      </c>
      <c r="B8" s="388"/>
      <c r="C8" s="388"/>
      <c r="D8" s="388"/>
      <c r="E8" s="388"/>
      <c r="F8" s="388"/>
      <c r="G8" s="388"/>
      <c r="H8" s="389"/>
      <c r="I8" s="666" t="s">
        <v>177</v>
      </c>
      <c r="J8" s="539"/>
      <c r="K8" s="539"/>
      <c r="L8" s="539"/>
      <c r="M8" s="539"/>
      <c r="N8" s="539"/>
      <c r="O8" s="539"/>
      <c r="P8" s="539"/>
      <c r="Q8" s="539"/>
      <c r="R8" s="539"/>
      <c r="S8" s="539"/>
      <c r="T8" s="539"/>
      <c r="U8" s="539"/>
      <c r="V8" s="539"/>
      <c r="W8" s="539"/>
      <c r="X8" s="539"/>
      <c r="Y8" s="539"/>
      <c r="Z8" s="539"/>
      <c r="AA8" s="539"/>
      <c r="AB8" s="539"/>
      <c r="AC8" s="539"/>
      <c r="AD8" s="539"/>
      <c r="AE8" s="539"/>
      <c r="AF8" s="539"/>
      <c r="AG8" s="539"/>
      <c r="AH8" s="539"/>
      <c r="AI8" s="539"/>
      <c r="AJ8" s="539"/>
      <c r="AK8" s="539"/>
      <c r="AL8" s="539"/>
      <c r="AM8" s="539"/>
      <c r="AN8" s="539"/>
      <c r="AO8" s="539"/>
      <c r="AP8" s="539"/>
      <c r="AQ8" s="539"/>
      <c r="AR8" s="539"/>
      <c r="AS8" s="539"/>
      <c r="AT8" s="539"/>
      <c r="AU8" s="539"/>
      <c r="AV8" s="539"/>
      <c r="AW8" s="539"/>
      <c r="AX8" s="539"/>
      <c r="AY8" s="539"/>
      <c r="AZ8" s="539"/>
      <c r="BA8" s="539"/>
      <c r="BB8" s="539"/>
      <c r="BC8" s="539"/>
      <c r="BD8" s="539"/>
      <c r="BE8" s="539"/>
      <c r="BF8" s="539"/>
      <c r="BG8" s="539"/>
      <c r="BH8" s="539"/>
      <c r="BI8" s="539"/>
      <c r="BJ8" s="539"/>
      <c r="BK8" s="539"/>
      <c r="BL8" s="539"/>
      <c r="BM8" s="539"/>
      <c r="BN8" s="539"/>
      <c r="BO8" s="539"/>
      <c r="BP8" s="539"/>
      <c r="BQ8" s="539"/>
      <c r="BR8" s="539"/>
      <c r="BS8" s="539"/>
      <c r="BT8" s="539"/>
      <c r="BU8" s="539"/>
      <c r="BV8" s="539"/>
      <c r="BW8" s="539"/>
      <c r="BX8" s="539"/>
      <c r="BY8" s="539"/>
      <c r="BZ8" s="539"/>
      <c r="CA8" s="539"/>
      <c r="CB8" s="539"/>
      <c r="CC8" s="539"/>
      <c r="CD8" s="539"/>
      <c r="CE8" s="539"/>
      <c r="CF8" s="539"/>
      <c r="CG8" s="539"/>
      <c r="CH8" s="539"/>
      <c r="CI8" s="539"/>
      <c r="CJ8" s="539"/>
      <c r="CK8" s="539"/>
      <c r="CL8" s="539"/>
      <c r="CM8" s="539"/>
      <c r="CN8" s="387" t="s">
        <v>176</v>
      </c>
      <c r="CO8" s="388"/>
      <c r="CP8" s="388"/>
      <c r="CQ8" s="388"/>
      <c r="CR8" s="388"/>
      <c r="CS8" s="388"/>
      <c r="CT8" s="388"/>
      <c r="CU8" s="389"/>
      <c r="CV8" s="390" t="s">
        <v>47</v>
      </c>
      <c r="CW8" s="388"/>
      <c r="CX8" s="388"/>
      <c r="CY8" s="388"/>
      <c r="CZ8" s="388"/>
      <c r="DA8" s="388"/>
      <c r="DB8" s="388"/>
      <c r="DC8" s="388"/>
      <c r="DD8" s="388"/>
      <c r="DE8" s="389"/>
      <c r="DF8" s="631"/>
      <c r="DG8" s="632"/>
      <c r="DH8" s="632"/>
      <c r="DI8" s="632"/>
      <c r="DJ8" s="632"/>
      <c r="DK8" s="632"/>
      <c r="DL8" s="632"/>
      <c r="DM8" s="632"/>
      <c r="DN8" s="632"/>
      <c r="DO8" s="632"/>
      <c r="DP8" s="632"/>
      <c r="DQ8" s="632"/>
      <c r="DR8" s="633"/>
      <c r="DS8" s="667"/>
      <c r="DT8" s="376"/>
      <c r="DU8" s="376"/>
      <c r="DV8" s="376"/>
      <c r="DW8" s="376"/>
      <c r="DX8" s="376"/>
      <c r="DY8" s="376"/>
      <c r="DZ8" s="376"/>
      <c r="EA8" s="376"/>
      <c r="EB8" s="376"/>
      <c r="EC8" s="376"/>
      <c r="ED8" s="376"/>
      <c r="EE8" s="405"/>
      <c r="EF8" s="631"/>
      <c r="EG8" s="376"/>
      <c r="EH8" s="376"/>
      <c r="EI8" s="376"/>
      <c r="EJ8" s="376"/>
      <c r="EK8" s="376"/>
      <c r="EL8" s="376"/>
      <c r="EM8" s="376"/>
      <c r="EN8" s="376"/>
      <c r="EO8" s="376"/>
      <c r="EP8" s="376"/>
      <c r="EQ8" s="376"/>
      <c r="ER8" s="405"/>
      <c r="ES8" s="375"/>
      <c r="ET8" s="376"/>
      <c r="EU8" s="376"/>
      <c r="EV8" s="376"/>
      <c r="EW8" s="376"/>
      <c r="EX8" s="376"/>
      <c r="EY8" s="376"/>
      <c r="EZ8" s="376"/>
      <c r="FA8" s="376"/>
      <c r="FB8" s="376"/>
      <c r="FC8" s="376"/>
      <c r="FD8" s="376"/>
      <c r="FE8" s="383"/>
    </row>
    <row r="9" spans="1:161" ht="24" customHeight="1">
      <c r="A9" s="388" t="s">
        <v>178</v>
      </c>
      <c r="B9" s="388"/>
      <c r="C9" s="388"/>
      <c r="D9" s="388"/>
      <c r="E9" s="388"/>
      <c r="F9" s="388"/>
      <c r="G9" s="388"/>
      <c r="H9" s="389"/>
      <c r="I9" s="666" t="s">
        <v>180</v>
      </c>
      <c r="J9" s="539"/>
      <c r="K9" s="539"/>
      <c r="L9" s="539"/>
      <c r="M9" s="539"/>
      <c r="N9" s="539"/>
      <c r="O9" s="539"/>
      <c r="P9" s="539"/>
      <c r="Q9" s="539"/>
      <c r="R9" s="539"/>
      <c r="S9" s="539"/>
      <c r="T9" s="539"/>
      <c r="U9" s="539"/>
      <c r="V9" s="539"/>
      <c r="W9" s="539"/>
      <c r="X9" s="539"/>
      <c r="Y9" s="539"/>
      <c r="Z9" s="539"/>
      <c r="AA9" s="539"/>
      <c r="AB9" s="539"/>
      <c r="AC9" s="539"/>
      <c r="AD9" s="539"/>
      <c r="AE9" s="539"/>
      <c r="AF9" s="539"/>
      <c r="AG9" s="539"/>
      <c r="AH9" s="539"/>
      <c r="AI9" s="539"/>
      <c r="AJ9" s="539"/>
      <c r="AK9" s="539"/>
      <c r="AL9" s="539"/>
      <c r="AM9" s="539"/>
      <c r="AN9" s="539"/>
      <c r="AO9" s="539"/>
      <c r="AP9" s="539"/>
      <c r="AQ9" s="539"/>
      <c r="AR9" s="539"/>
      <c r="AS9" s="539"/>
      <c r="AT9" s="539"/>
      <c r="AU9" s="539"/>
      <c r="AV9" s="539"/>
      <c r="AW9" s="539"/>
      <c r="AX9" s="539"/>
      <c r="AY9" s="539"/>
      <c r="AZ9" s="539"/>
      <c r="BA9" s="539"/>
      <c r="BB9" s="539"/>
      <c r="BC9" s="539"/>
      <c r="BD9" s="539"/>
      <c r="BE9" s="539"/>
      <c r="BF9" s="539"/>
      <c r="BG9" s="539"/>
      <c r="BH9" s="539"/>
      <c r="BI9" s="539"/>
      <c r="BJ9" s="539"/>
      <c r="BK9" s="539"/>
      <c r="BL9" s="539"/>
      <c r="BM9" s="539"/>
      <c r="BN9" s="539"/>
      <c r="BO9" s="539"/>
      <c r="BP9" s="539"/>
      <c r="BQ9" s="539"/>
      <c r="BR9" s="539"/>
      <c r="BS9" s="539"/>
      <c r="BT9" s="539"/>
      <c r="BU9" s="539"/>
      <c r="BV9" s="539"/>
      <c r="BW9" s="539"/>
      <c r="BX9" s="539"/>
      <c r="BY9" s="539"/>
      <c r="BZ9" s="539"/>
      <c r="CA9" s="539"/>
      <c r="CB9" s="539"/>
      <c r="CC9" s="539"/>
      <c r="CD9" s="539"/>
      <c r="CE9" s="539"/>
      <c r="CF9" s="539"/>
      <c r="CG9" s="539"/>
      <c r="CH9" s="539"/>
      <c r="CI9" s="539"/>
      <c r="CJ9" s="539"/>
      <c r="CK9" s="539"/>
      <c r="CL9" s="539"/>
      <c r="CM9" s="539"/>
      <c r="CN9" s="387" t="s">
        <v>179</v>
      </c>
      <c r="CO9" s="388"/>
      <c r="CP9" s="388"/>
      <c r="CQ9" s="388"/>
      <c r="CR9" s="388"/>
      <c r="CS9" s="388"/>
      <c r="CT9" s="388"/>
      <c r="CU9" s="389"/>
      <c r="CV9" s="390" t="s">
        <v>47</v>
      </c>
      <c r="CW9" s="388"/>
      <c r="CX9" s="388"/>
      <c r="CY9" s="388"/>
      <c r="CZ9" s="388"/>
      <c r="DA9" s="388"/>
      <c r="DB9" s="388"/>
      <c r="DC9" s="388"/>
      <c r="DD9" s="388"/>
      <c r="DE9" s="389"/>
      <c r="DF9" s="631"/>
      <c r="DG9" s="632"/>
      <c r="DH9" s="632"/>
      <c r="DI9" s="632"/>
      <c r="DJ9" s="632"/>
      <c r="DK9" s="632"/>
      <c r="DL9" s="632"/>
      <c r="DM9" s="632"/>
      <c r="DN9" s="632"/>
      <c r="DO9" s="632"/>
      <c r="DP9" s="632"/>
      <c r="DQ9" s="632"/>
      <c r="DR9" s="633"/>
      <c r="DS9" s="375"/>
      <c r="DT9" s="376"/>
      <c r="DU9" s="376"/>
      <c r="DV9" s="376"/>
      <c r="DW9" s="376"/>
      <c r="DX9" s="376"/>
      <c r="DY9" s="376"/>
      <c r="DZ9" s="376"/>
      <c r="EA9" s="376"/>
      <c r="EB9" s="376"/>
      <c r="EC9" s="376"/>
      <c r="ED9" s="376"/>
      <c r="EE9" s="405"/>
      <c r="EF9" s="375"/>
      <c r="EG9" s="376"/>
      <c r="EH9" s="376"/>
      <c r="EI9" s="376"/>
      <c r="EJ9" s="376"/>
      <c r="EK9" s="376"/>
      <c r="EL9" s="376"/>
      <c r="EM9" s="376"/>
      <c r="EN9" s="376"/>
      <c r="EO9" s="376"/>
      <c r="EP9" s="376"/>
      <c r="EQ9" s="376"/>
      <c r="ER9" s="405"/>
      <c r="ES9" s="375"/>
      <c r="ET9" s="376"/>
      <c r="EU9" s="376"/>
      <c r="EV9" s="376"/>
      <c r="EW9" s="376"/>
      <c r="EX9" s="376"/>
      <c r="EY9" s="376"/>
      <c r="EZ9" s="376"/>
      <c r="FA9" s="376"/>
      <c r="FB9" s="376"/>
      <c r="FC9" s="376"/>
      <c r="FD9" s="376"/>
      <c r="FE9" s="383"/>
    </row>
    <row r="10" spans="1:161" ht="24" customHeight="1">
      <c r="A10" s="388" t="s">
        <v>181</v>
      </c>
      <c r="B10" s="388"/>
      <c r="C10" s="388"/>
      <c r="D10" s="388"/>
      <c r="E10" s="388"/>
      <c r="F10" s="388"/>
      <c r="G10" s="388"/>
      <c r="H10" s="389"/>
      <c r="I10" s="666" t="s">
        <v>185</v>
      </c>
      <c r="J10" s="539"/>
      <c r="K10" s="539"/>
      <c r="L10" s="539"/>
      <c r="M10" s="539"/>
      <c r="N10" s="539"/>
      <c r="O10" s="539"/>
      <c r="P10" s="539"/>
      <c r="Q10" s="539"/>
      <c r="R10" s="539"/>
      <c r="S10" s="539"/>
      <c r="T10" s="539"/>
      <c r="U10" s="539"/>
      <c r="V10" s="539"/>
      <c r="W10" s="539"/>
      <c r="X10" s="539"/>
      <c r="Y10" s="539"/>
      <c r="Z10" s="539"/>
      <c r="AA10" s="539"/>
      <c r="AB10" s="539"/>
      <c r="AC10" s="539"/>
      <c r="AD10" s="539"/>
      <c r="AE10" s="539"/>
      <c r="AF10" s="539"/>
      <c r="AG10" s="539"/>
      <c r="AH10" s="539"/>
      <c r="AI10" s="539"/>
      <c r="AJ10" s="539"/>
      <c r="AK10" s="539"/>
      <c r="AL10" s="539"/>
      <c r="AM10" s="539"/>
      <c r="AN10" s="539"/>
      <c r="AO10" s="539"/>
      <c r="AP10" s="539"/>
      <c r="AQ10" s="539"/>
      <c r="AR10" s="539"/>
      <c r="AS10" s="539"/>
      <c r="AT10" s="539"/>
      <c r="AU10" s="539"/>
      <c r="AV10" s="539"/>
      <c r="AW10" s="539"/>
      <c r="AX10" s="539"/>
      <c r="AY10" s="539"/>
      <c r="AZ10" s="539"/>
      <c r="BA10" s="539"/>
      <c r="BB10" s="539"/>
      <c r="BC10" s="539"/>
      <c r="BD10" s="539"/>
      <c r="BE10" s="539"/>
      <c r="BF10" s="539"/>
      <c r="BG10" s="539"/>
      <c r="BH10" s="539"/>
      <c r="BI10" s="539"/>
      <c r="BJ10" s="539"/>
      <c r="BK10" s="539"/>
      <c r="BL10" s="539"/>
      <c r="BM10" s="539"/>
      <c r="BN10" s="539"/>
      <c r="BO10" s="539"/>
      <c r="BP10" s="539"/>
      <c r="BQ10" s="539"/>
      <c r="BR10" s="539"/>
      <c r="BS10" s="539"/>
      <c r="BT10" s="539"/>
      <c r="BU10" s="539"/>
      <c r="BV10" s="539"/>
      <c r="BW10" s="539"/>
      <c r="BX10" s="539"/>
      <c r="BY10" s="539"/>
      <c r="BZ10" s="539"/>
      <c r="CA10" s="539"/>
      <c r="CB10" s="539"/>
      <c r="CC10" s="539"/>
      <c r="CD10" s="539"/>
      <c r="CE10" s="539"/>
      <c r="CF10" s="539"/>
      <c r="CG10" s="539"/>
      <c r="CH10" s="539"/>
      <c r="CI10" s="539"/>
      <c r="CJ10" s="539"/>
      <c r="CK10" s="539"/>
      <c r="CL10" s="539"/>
      <c r="CM10" s="539"/>
      <c r="CN10" s="387" t="s">
        <v>183</v>
      </c>
      <c r="CO10" s="388"/>
      <c r="CP10" s="388"/>
      <c r="CQ10" s="388"/>
      <c r="CR10" s="388"/>
      <c r="CS10" s="388"/>
      <c r="CT10" s="388"/>
      <c r="CU10" s="389"/>
      <c r="CV10" s="390" t="s">
        <v>47</v>
      </c>
      <c r="CW10" s="388"/>
      <c r="CX10" s="388"/>
      <c r="CY10" s="388"/>
      <c r="CZ10" s="388"/>
      <c r="DA10" s="388"/>
      <c r="DB10" s="388"/>
      <c r="DC10" s="388"/>
      <c r="DD10" s="388"/>
      <c r="DE10" s="389"/>
      <c r="DF10" s="631">
        <f>'стр.1_4'!FL140</f>
        <v>887368.34</v>
      </c>
      <c r="DG10" s="632"/>
      <c r="DH10" s="632"/>
      <c r="DI10" s="632"/>
      <c r="DJ10" s="632"/>
      <c r="DK10" s="632"/>
      <c r="DL10" s="632"/>
      <c r="DM10" s="632"/>
      <c r="DN10" s="632"/>
      <c r="DO10" s="632"/>
      <c r="DP10" s="632"/>
      <c r="DQ10" s="632"/>
      <c r="DR10" s="633"/>
      <c r="DS10" s="380">
        <v>0</v>
      </c>
      <c r="DT10" s="381"/>
      <c r="DU10" s="381"/>
      <c r="DV10" s="381"/>
      <c r="DW10" s="381"/>
      <c r="DX10" s="381"/>
      <c r="DY10" s="381"/>
      <c r="DZ10" s="381"/>
      <c r="EA10" s="381"/>
      <c r="EB10" s="381"/>
      <c r="EC10" s="381"/>
      <c r="ED10" s="381"/>
      <c r="EE10" s="382"/>
      <c r="EF10" s="380">
        <v>0</v>
      </c>
      <c r="EG10" s="381"/>
      <c r="EH10" s="381"/>
      <c r="EI10" s="381"/>
      <c r="EJ10" s="381"/>
      <c r="EK10" s="381"/>
      <c r="EL10" s="381"/>
      <c r="EM10" s="381"/>
      <c r="EN10" s="381"/>
      <c r="EO10" s="381"/>
      <c r="EP10" s="381"/>
      <c r="EQ10" s="381"/>
      <c r="ER10" s="382"/>
      <c r="ES10" s="375"/>
      <c r="ET10" s="376"/>
      <c r="EU10" s="376"/>
      <c r="EV10" s="376"/>
      <c r="EW10" s="376"/>
      <c r="EX10" s="376"/>
      <c r="EY10" s="376"/>
      <c r="EZ10" s="376"/>
      <c r="FA10" s="376"/>
      <c r="FB10" s="376"/>
      <c r="FC10" s="376"/>
      <c r="FD10" s="376"/>
      <c r="FE10" s="383"/>
    </row>
    <row r="11" spans="1:161" ht="24" customHeight="1">
      <c r="A11" s="388" t="s">
        <v>370</v>
      </c>
      <c r="B11" s="388"/>
      <c r="C11" s="388"/>
      <c r="D11" s="388"/>
      <c r="E11" s="388"/>
      <c r="F11" s="388"/>
      <c r="G11" s="388"/>
      <c r="H11" s="389"/>
      <c r="I11" s="666" t="s">
        <v>372</v>
      </c>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39"/>
      <c r="AL11" s="539"/>
      <c r="AM11" s="539"/>
      <c r="AN11" s="539"/>
      <c r="AO11" s="539"/>
      <c r="AP11" s="539"/>
      <c r="AQ11" s="539"/>
      <c r="AR11" s="539"/>
      <c r="AS11" s="539"/>
      <c r="AT11" s="539"/>
      <c r="AU11" s="539"/>
      <c r="AV11" s="539"/>
      <c r="AW11" s="539"/>
      <c r="AX11" s="539"/>
      <c r="AY11" s="539"/>
      <c r="AZ11" s="539"/>
      <c r="BA11" s="539"/>
      <c r="BB11" s="539"/>
      <c r="BC11" s="539"/>
      <c r="BD11" s="539"/>
      <c r="BE11" s="539"/>
      <c r="BF11" s="539"/>
      <c r="BG11" s="539"/>
      <c r="BH11" s="539"/>
      <c r="BI11" s="539"/>
      <c r="BJ11" s="539"/>
      <c r="BK11" s="539"/>
      <c r="BL11" s="539"/>
      <c r="BM11" s="539"/>
      <c r="BN11" s="539"/>
      <c r="BO11" s="539"/>
      <c r="BP11" s="539"/>
      <c r="BQ11" s="539"/>
      <c r="BR11" s="539"/>
      <c r="BS11" s="539"/>
      <c r="BT11" s="539"/>
      <c r="BU11" s="539"/>
      <c r="BV11" s="539"/>
      <c r="BW11" s="539"/>
      <c r="BX11" s="539"/>
      <c r="BY11" s="539"/>
      <c r="BZ11" s="539"/>
      <c r="CA11" s="539"/>
      <c r="CB11" s="539"/>
      <c r="CC11" s="539"/>
      <c r="CD11" s="539"/>
      <c r="CE11" s="539"/>
      <c r="CF11" s="539"/>
      <c r="CG11" s="539"/>
      <c r="CH11" s="539"/>
      <c r="CI11" s="539"/>
      <c r="CJ11" s="539"/>
      <c r="CK11" s="539"/>
      <c r="CL11" s="539"/>
      <c r="CM11" s="539"/>
      <c r="CN11" s="387" t="s">
        <v>374</v>
      </c>
      <c r="CO11" s="388"/>
      <c r="CP11" s="388"/>
      <c r="CQ11" s="388"/>
      <c r="CR11" s="388"/>
      <c r="CS11" s="388"/>
      <c r="CT11" s="388"/>
      <c r="CU11" s="389"/>
      <c r="CV11" s="390" t="s">
        <v>47</v>
      </c>
      <c r="CW11" s="388"/>
      <c r="CX11" s="388"/>
      <c r="CY11" s="388"/>
      <c r="CZ11" s="388"/>
      <c r="DA11" s="388"/>
      <c r="DB11" s="388"/>
      <c r="DC11" s="388"/>
      <c r="DD11" s="388"/>
      <c r="DE11" s="389"/>
      <c r="DF11" s="631">
        <f>DF10</f>
        <v>887368.34</v>
      </c>
      <c r="DG11" s="632"/>
      <c r="DH11" s="632"/>
      <c r="DI11" s="632"/>
      <c r="DJ11" s="632"/>
      <c r="DK11" s="632"/>
      <c r="DL11" s="632"/>
      <c r="DM11" s="632"/>
      <c r="DN11" s="632"/>
      <c r="DO11" s="632"/>
      <c r="DP11" s="632"/>
      <c r="DQ11" s="632"/>
      <c r="DR11" s="633"/>
      <c r="DS11" s="631">
        <f>DS10</f>
        <v>0</v>
      </c>
      <c r="DT11" s="632"/>
      <c r="DU11" s="632"/>
      <c r="DV11" s="632"/>
      <c r="DW11" s="632"/>
      <c r="DX11" s="632"/>
      <c r="DY11" s="632"/>
      <c r="DZ11" s="632"/>
      <c r="EA11" s="632"/>
      <c r="EB11" s="632"/>
      <c r="EC11" s="632"/>
      <c r="ED11" s="632"/>
      <c r="EE11" s="633"/>
      <c r="EF11" s="631">
        <f>EF10</f>
        <v>0</v>
      </c>
      <c r="EG11" s="632"/>
      <c r="EH11" s="632"/>
      <c r="EI11" s="632"/>
      <c r="EJ11" s="632"/>
      <c r="EK11" s="632"/>
      <c r="EL11" s="632"/>
      <c r="EM11" s="632"/>
      <c r="EN11" s="632"/>
      <c r="EO11" s="632"/>
      <c r="EP11" s="632"/>
      <c r="EQ11" s="632"/>
      <c r="ER11" s="633"/>
      <c r="ES11" s="375"/>
      <c r="ET11" s="376"/>
      <c r="EU11" s="376"/>
      <c r="EV11" s="376"/>
      <c r="EW11" s="376"/>
      <c r="EX11" s="376"/>
      <c r="EY11" s="376"/>
      <c r="EZ11" s="376"/>
      <c r="FA11" s="376"/>
      <c r="FB11" s="376"/>
      <c r="FC11" s="376"/>
      <c r="FD11" s="376"/>
      <c r="FE11" s="383"/>
    </row>
    <row r="12" spans="1:161" ht="24" customHeight="1">
      <c r="A12" s="388"/>
      <c r="B12" s="388"/>
      <c r="C12" s="388"/>
      <c r="D12" s="388"/>
      <c r="E12" s="388"/>
      <c r="F12" s="388"/>
      <c r="G12" s="388"/>
      <c r="H12" s="389"/>
      <c r="I12" s="666" t="s">
        <v>142</v>
      </c>
      <c r="J12" s="539"/>
      <c r="K12" s="539"/>
      <c r="L12" s="539"/>
      <c r="M12" s="539"/>
      <c r="N12" s="539"/>
      <c r="O12" s="539"/>
      <c r="P12" s="539"/>
      <c r="Q12" s="539"/>
      <c r="R12" s="539"/>
      <c r="S12" s="539"/>
      <c r="T12" s="539"/>
      <c r="U12" s="539"/>
      <c r="V12" s="539"/>
      <c r="W12" s="539"/>
      <c r="X12" s="539"/>
      <c r="Y12" s="539"/>
      <c r="Z12" s="539"/>
      <c r="AA12" s="539"/>
      <c r="AB12" s="539"/>
      <c r="AC12" s="539"/>
      <c r="AD12" s="539"/>
      <c r="AE12" s="539"/>
      <c r="AF12" s="539"/>
      <c r="AG12" s="539"/>
      <c r="AH12" s="539"/>
      <c r="AI12" s="539"/>
      <c r="AJ12" s="539"/>
      <c r="AK12" s="539"/>
      <c r="AL12" s="539"/>
      <c r="AM12" s="539"/>
      <c r="AN12" s="539"/>
      <c r="AO12" s="539"/>
      <c r="AP12" s="539"/>
      <c r="AQ12" s="539"/>
      <c r="AR12" s="539"/>
      <c r="AS12" s="539"/>
      <c r="AT12" s="539"/>
      <c r="AU12" s="539"/>
      <c r="AV12" s="539"/>
      <c r="AW12" s="539"/>
      <c r="AX12" s="539"/>
      <c r="AY12" s="539"/>
      <c r="AZ12" s="539"/>
      <c r="BA12" s="539"/>
      <c r="BB12" s="539"/>
      <c r="BC12" s="539"/>
      <c r="BD12" s="539"/>
      <c r="BE12" s="539"/>
      <c r="BF12" s="539"/>
      <c r="BG12" s="539"/>
      <c r="BH12" s="539"/>
      <c r="BI12" s="539"/>
      <c r="BJ12" s="539"/>
      <c r="BK12" s="539"/>
      <c r="BL12" s="539"/>
      <c r="BM12" s="539"/>
      <c r="BN12" s="539"/>
      <c r="BO12" s="539"/>
      <c r="BP12" s="539"/>
      <c r="BQ12" s="539"/>
      <c r="BR12" s="539"/>
      <c r="BS12" s="539"/>
      <c r="BT12" s="539"/>
      <c r="BU12" s="539"/>
      <c r="BV12" s="539"/>
      <c r="BW12" s="539"/>
      <c r="BX12" s="539"/>
      <c r="BY12" s="539"/>
      <c r="BZ12" s="539"/>
      <c r="CA12" s="539"/>
      <c r="CB12" s="539"/>
      <c r="CC12" s="539"/>
      <c r="CD12" s="539"/>
      <c r="CE12" s="539"/>
      <c r="CF12" s="539"/>
      <c r="CG12" s="539"/>
      <c r="CH12" s="539"/>
      <c r="CI12" s="539"/>
      <c r="CJ12" s="539"/>
      <c r="CK12" s="539"/>
      <c r="CL12" s="539"/>
      <c r="CM12" s="539"/>
      <c r="CN12" s="387" t="s">
        <v>375</v>
      </c>
      <c r="CO12" s="388"/>
      <c r="CP12" s="388"/>
      <c r="CQ12" s="388"/>
      <c r="CR12" s="388"/>
      <c r="CS12" s="388"/>
      <c r="CT12" s="388"/>
      <c r="CU12" s="389"/>
      <c r="CV12" s="390" t="s">
        <v>47</v>
      </c>
      <c r="CW12" s="388"/>
      <c r="CX12" s="388"/>
      <c r="CY12" s="388"/>
      <c r="CZ12" s="388"/>
      <c r="DA12" s="388"/>
      <c r="DB12" s="388"/>
      <c r="DC12" s="388"/>
      <c r="DD12" s="388"/>
      <c r="DE12" s="389"/>
      <c r="DF12" s="631">
        <f>'стр.1_4'!FL141</f>
        <v>0</v>
      </c>
      <c r="DG12" s="632"/>
      <c r="DH12" s="632"/>
      <c r="DI12" s="632"/>
      <c r="DJ12" s="632"/>
      <c r="DK12" s="632"/>
      <c r="DL12" s="632"/>
      <c r="DM12" s="632"/>
      <c r="DN12" s="632"/>
      <c r="DO12" s="632"/>
      <c r="DP12" s="632"/>
      <c r="DQ12" s="632"/>
      <c r="DR12" s="633"/>
      <c r="DS12" s="375"/>
      <c r="DT12" s="376"/>
      <c r="DU12" s="376"/>
      <c r="DV12" s="376"/>
      <c r="DW12" s="376"/>
      <c r="DX12" s="376"/>
      <c r="DY12" s="376"/>
      <c r="DZ12" s="376"/>
      <c r="EA12" s="376"/>
      <c r="EB12" s="376"/>
      <c r="EC12" s="376"/>
      <c r="ED12" s="376"/>
      <c r="EE12" s="405"/>
      <c r="EF12" s="375"/>
      <c r="EG12" s="376"/>
      <c r="EH12" s="376"/>
      <c r="EI12" s="376"/>
      <c r="EJ12" s="376"/>
      <c r="EK12" s="376"/>
      <c r="EL12" s="376"/>
      <c r="EM12" s="376"/>
      <c r="EN12" s="376"/>
      <c r="EO12" s="376"/>
      <c r="EP12" s="376"/>
      <c r="EQ12" s="376"/>
      <c r="ER12" s="405"/>
      <c r="ES12" s="375"/>
      <c r="ET12" s="376"/>
      <c r="EU12" s="376"/>
      <c r="EV12" s="376"/>
      <c r="EW12" s="376"/>
      <c r="EX12" s="376"/>
      <c r="EY12" s="376"/>
      <c r="EZ12" s="376"/>
      <c r="FA12" s="376"/>
      <c r="FB12" s="376"/>
      <c r="FC12" s="376"/>
      <c r="FD12" s="376"/>
      <c r="FE12" s="383"/>
    </row>
    <row r="13" spans="1:161" ht="24" customHeight="1">
      <c r="A13" s="388" t="s">
        <v>371</v>
      </c>
      <c r="B13" s="388"/>
      <c r="C13" s="388"/>
      <c r="D13" s="388"/>
      <c r="E13" s="388"/>
      <c r="F13" s="388"/>
      <c r="G13" s="388"/>
      <c r="H13" s="389"/>
      <c r="I13" s="666" t="s">
        <v>373</v>
      </c>
      <c r="J13" s="539"/>
      <c r="K13" s="539"/>
      <c r="L13" s="539"/>
      <c r="M13" s="539"/>
      <c r="N13" s="539"/>
      <c r="O13" s="539"/>
      <c r="P13" s="539"/>
      <c r="Q13" s="539"/>
      <c r="R13" s="539"/>
      <c r="S13" s="539"/>
      <c r="T13" s="539"/>
      <c r="U13" s="539"/>
      <c r="V13" s="539"/>
      <c r="W13" s="539"/>
      <c r="X13" s="539"/>
      <c r="Y13" s="539"/>
      <c r="Z13" s="539"/>
      <c r="AA13" s="539"/>
      <c r="AB13" s="539"/>
      <c r="AC13" s="539"/>
      <c r="AD13" s="539"/>
      <c r="AE13" s="539"/>
      <c r="AF13" s="539"/>
      <c r="AG13" s="539"/>
      <c r="AH13" s="539"/>
      <c r="AI13" s="539"/>
      <c r="AJ13" s="539"/>
      <c r="AK13" s="539"/>
      <c r="AL13" s="539"/>
      <c r="AM13" s="539"/>
      <c r="AN13" s="539"/>
      <c r="AO13" s="539"/>
      <c r="AP13" s="539"/>
      <c r="AQ13" s="539"/>
      <c r="AR13" s="539"/>
      <c r="AS13" s="539"/>
      <c r="AT13" s="539"/>
      <c r="AU13" s="539"/>
      <c r="AV13" s="539"/>
      <c r="AW13" s="539"/>
      <c r="AX13" s="539"/>
      <c r="AY13" s="539"/>
      <c r="AZ13" s="539"/>
      <c r="BA13" s="539"/>
      <c r="BB13" s="539"/>
      <c r="BC13" s="539"/>
      <c r="BD13" s="539"/>
      <c r="BE13" s="539"/>
      <c r="BF13" s="539"/>
      <c r="BG13" s="539"/>
      <c r="BH13" s="539"/>
      <c r="BI13" s="539"/>
      <c r="BJ13" s="539"/>
      <c r="BK13" s="539"/>
      <c r="BL13" s="539"/>
      <c r="BM13" s="539"/>
      <c r="BN13" s="539"/>
      <c r="BO13" s="539"/>
      <c r="BP13" s="539"/>
      <c r="BQ13" s="539"/>
      <c r="BR13" s="539"/>
      <c r="BS13" s="539"/>
      <c r="BT13" s="539"/>
      <c r="BU13" s="539"/>
      <c r="BV13" s="539"/>
      <c r="BW13" s="539"/>
      <c r="BX13" s="539"/>
      <c r="BY13" s="539"/>
      <c r="BZ13" s="539"/>
      <c r="CA13" s="539"/>
      <c r="CB13" s="539"/>
      <c r="CC13" s="539"/>
      <c r="CD13" s="539"/>
      <c r="CE13" s="539"/>
      <c r="CF13" s="539"/>
      <c r="CG13" s="539"/>
      <c r="CH13" s="539"/>
      <c r="CI13" s="539"/>
      <c r="CJ13" s="539"/>
      <c r="CK13" s="539"/>
      <c r="CL13" s="539"/>
      <c r="CM13" s="539"/>
      <c r="CN13" s="387" t="s">
        <v>376</v>
      </c>
      <c r="CO13" s="388"/>
      <c r="CP13" s="388"/>
      <c r="CQ13" s="388"/>
      <c r="CR13" s="388"/>
      <c r="CS13" s="388"/>
      <c r="CT13" s="388"/>
      <c r="CU13" s="389"/>
      <c r="CV13" s="390" t="s">
        <v>47</v>
      </c>
      <c r="CW13" s="388"/>
      <c r="CX13" s="388"/>
      <c r="CY13" s="388"/>
      <c r="CZ13" s="388"/>
      <c r="DA13" s="388"/>
      <c r="DB13" s="388"/>
      <c r="DC13" s="388"/>
      <c r="DD13" s="388"/>
      <c r="DE13" s="389"/>
      <c r="DF13" s="631">
        <f>'стр.1_4'!FL142</f>
        <v>0</v>
      </c>
      <c r="DG13" s="632"/>
      <c r="DH13" s="632"/>
      <c r="DI13" s="632"/>
      <c r="DJ13" s="632"/>
      <c r="DK13" s="632"/>
      <c r="DL13" s="632"/>
      <c r="DM13" s="632"/>
      <c r="DN13" s="632"/>
      <c r="DO13" s="632"/>
      <c r="DP13" s="632"/>
      <c r="DQ13" s="632"/>
      <c r="DR13" s="633"/>
      <c r="DS13" s="375"/>
      <c r="DT13" s="376"/>
      <c r="DU13" s="376"/>
      <c r="DV13" s="376"/>
      <c r="DW13" s="376"/>
      <c r="DX13" s="376"/>
      <c r="DY13" s="376"/>
      <c r="DZ13" s="376"/>
      <c r="EA13" s="376"/>
      <c r="EB13" s="376"/>
      <c r="EC13" s="376"/>
      <c r="ED13" s="376"/>
      <c r="EE13" s="405"/>
      <c r="EF13" s="375"/>
      <c r="EG13" s="376"/>
      <c r="EH13" s="376"/>
      <c r="EI13" s="376"/>
      <c r="EJ13" s="376"/>
      <c r="EK13" s="376"/>
      <c r="EL13" s="376"/>
      <c r="EM13" s="376"/>
      <c r="EN13" s="376"/>
      <c r="EO13" s="376"/>
      <c r="EP13" s="376"/>
      <c r="EQ13" s="376"/>
      <c r="ER13" s="405"/>
      <c r="ES13" s="375"/>
      <c r="ET13" s="376"/>
      <c r="EU13" s="376"/>
      <c r="EV13" s="376"/>
      <c r="EW13" s="376"/>
      <c r="EX13" s="376"/>
      <c r="EY13" s="376"/>
      <c r="EZ13" s="376"/>
      <c r="FA13" s="376"/>
      <c r="FB13" s="376"/>
      <c r="FC13" s="376"/>
      <c r="FD13" s="376"/>
      <c r="FE13" s="383"/>
    </row>
    <row r="14" spans="1:161" ht="24" customHeight="1">
      <c r="A14" s="660" t="s">
        <v>182</v>
      </c>
      <c r="B14" s="660"/>
      <c r="C14" s="660"/>
      <c r="D14" s="660"/>
      <c r="E14" s="660"/>
      <c r="F14" s="660"/>
      <c r="G14" s="660"/>
      <c r="H14" s="661"/>
      <c r="I14" s="662" t="s">
        <v>186</v>
      </c>
      <c r="J14" s="663"/>
      <c r="K14" s="663"/>
      <c r="L14" s="663"/>
      <c r="M14" s="663"/>
      <c r="N14" s="663"/>
      <c r="O14" s="663"/>
      <c r="P14" s="663"/>
      <c r="Q14" s="663"/>
      <c r="R14" s="663"/>
      <c r="S14" s="663"/>
      <c r="T14" s="663"/>
      <c r="U14" s="663"/>
      <c r="V14" s="663"/>
      <c r="W14" s="663"/>
      <c r="X14" s="663"/>
      <c r="Y14" s="663"/>
      <c r="Z14" s="663"/>
      <c r="AA14" s="663"/>
      <c r="AB14" s="663"/>
      <c r="AC14" s="663"/>
      <c r="AD14" s="663"/>
      <c r="AE14" s="663"/>
      <c r="AF14" s="663"/>
      <c r="AG14" s="663"/>
      <c r="AH14" s="663"/>
      <c r="AI14" s="663"/>
      <c r="AJ14" s="663"/>
      <c r="AK14" s="663"/>
      <c r="AL14" s="663"/>
      <c r="AM14" s="663"/>
      <c r="AN14" s="663"/>
      <c r="AO14" s="663"/>
      <c r="AP14" s="663"/>
      <c r="AQ14" s="663"/>
      <c r="AR14" s="663"/>
      <c r="AS14" s="663"/>
      <c r="AT14" s="663"/>
      <c r="AU14" s="663"/>
      <c r="AV14" s="663"/>
      <c r="AW14" s="663"/>
      <c r="AX14" s="663"/>
      <c r="AY14" s="663"/>
      <c r="AZ14" s="663"/>
      <c r="BA14" s="663"/>
      <c r="BB14" s="663"/>
      <c r="BC14" s="663"/>
      <c r="BD14" s="663"/>
      <c r="BE14" s="663"/>
      <c r="BF14" s="663"/>
      <c r="BG14" s="663"/>
      <c r="BH14" s="663"/>
      <c r="BI14" s="663"/>
      <c r="BJ14" s="663"/>
      <c r="BK14" s="663"/>
      <c r="BL14" s="663"/>
      <c r="BM14" s="663"/>
      <c r="BN14" s="663"/>
      <c r="BO14" s="663"/>
      <c r="BP14" s="663"/>
      <c r="BQ14" s="663"/>
      <c r="BR14" s="663"/>
      <c r="BS14" s="663"/>
      <c r="BT14" s="663"/>
      <c r="BU14" s="663"/>
      <c r="BV14" s="663"/>
      <c r="BW14" s="663"/>
      <c r="BX14" s="663"/>
      <c r="BY14" s="663"/>
      <c r="BZ14" s="663"/>
      <c r="CA14" s="663"/>
      <c r="CB14" s="663"/>
      <c r="CC14" s="663"/>
      <c r="CD14" s="663"/>
      <c r="CE14" s="663"/>
      <c r="CF14" s="663"/>
      <c r="CG14" s="663"/>
      <c r="CH14" s="663"/>
      <c r="CI14" s="663"/>
      <c r="CJ14" s="663"/>
      <c r="CK14" s="663"/>
      <c r="CL14" s="663"/>
      <c r="CM14" s="663"/>
      <c r="CN14" s="664" t="s">
        <v>184</v>
      </c>
      <c r="CO14" s="660"/>
      <c r="CP14" s="660"/>
      <c r="CQ14" s="660"/>
      <c r="CR14" s="660"/>
      <c r="CS14" s="660"/>
      <c r="CT14" s="660"/>
      <c r="CU14" s="661"/>
      <c r="CV14" s="665" t="s">
        <v>47</v>
      </c>
      <c r="CW14" s="660"/>
      <c r="CX14" s="660"/>
      <c r="CY14" s="660"/>
      <c r="CZ14" s="660"/>
      <c r="DA14" s="660"/>
      <c r="DB14" s="660"/>
      <c r="DC14" s="660"/>
      <c r="DD14" s="660"/>
      <c r="DE14" s="661"/>
      <c r="DF14" s="657">
        <f>DF15+DF18+DF27</f>
        <v>5631862.99</v>
      </c>
      <c r="DG14" s="658"/>
      <c r="DH14" s="658"/>
      <c r="DI14" s="658"/>
      <c r="DJ14" s="658"/>
      <c r="DK14" s="658"/>
      <c r="DL14" s="658"/>
      <c r="DM14" s="658"/>
      <c r="DN14" s="658"/>
      <c r="DO14" s="658"/>
      <c r="DP14" s="658"/>
      <c r="DQ14" s="658"/>
      <c r="DR14" s="659"/>
      <c r="DS14" s="657">
        <f>DS15+DS18+DS27</f>
        <v>6940564</v>
      </c>
      <c r="DT14" s="658"/>
      <c r="DU14" s="658"/>
      <c r="DV14" s="658"/>
      <c r="DW14" s="658"/>
      <c r="DX14" s="658"/>
      <c r="DY14" s="658"/>
      <c r="DZ14" s="658"/>
      <c r="EA14" s="658"/>
      <c r="EB14" s="658"/>
      <c r="EC14" s="658"/>
      <c r="ED14" s="658"/>
      <c r="EE14" s="659"/>
      <c r="EF14" s="657">
        <f>EF15+EF18+EF27</f>
        <v>7108756</v>
      </c>
      <c r="EG14" s="658"/>
      <c r="EH14" s="658"/>
      <c r="EI14" s="658"/>
      <c r="EJ14" s="658"/>
      <c r="EK14" s="658"/>
      <c r="EL14" s="658"/>
      <c r="EM14" s="658"/>
      <c r="EN14" s="658"/>
      <c r="EO14" s="658"/>
      <c r="EP14" s="658"/>
      <c r="EQ14" s="658"/>
      <c r="ER14" s="659"/>
      <c r="ES14" s="375"/>
      <c r="ET14" s="376"/>
      <c r="EU14" s="376"/>
      <c r="EV14" s="376"/>
      <c r="EW14" s="376"/>
      <c r="EX14" s="376"/>
      <c r="EY14" s="376"/>
      <c r="EZ14" s="376"/>
      <c r="FA14" s="376"/>
      <c r="FB14" s="376"/>
      <c r="FC14" s="376"/>
      <c r="FD14" s="376"/>
      <c r="FE14" s="383"/>
    </row>
    <row r="15" spans="1:161" ht="34.5" customHeight="1">
      <c r="A15" s="388" t="s">
        <v>187</v>
      </c>
      <c r="B15" s="388"/>
      <c r="C15" s="388"/>
      <c r="D15" s="388"/>
      <c r="E15" s="388"/>
      <c r="F15" s="388"/>
      <c r="G15" s="388"/>
      <c r="H15" s="389"/>
      <c r="I15" s="647" t="s">
        <v>189</v>
      </c>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387" t="s">
        <v>188</v>
      </c>
      <c r="CO15" s="388"/>
      <c r="CP15" s="388"/>
      <c r="CQ15" s="388"/>
      <c r="CR15" s="388"/>
      <c r="CS15" s="388"/>
      <c r="CT15" s="388"/>
      <c r="CU15" s="389"/>
      <c r="CV15" s="390" t="s">
        <v>47</v>
      </c>
      <c r="CW15" s="388"/>
      <c r="CX15" s="388"/>
      <c r="CY15" s="388"/>
      <c r="CZ15" s="388"/>
      <c r="DA15" s="388"/>
      <c r="DB15" s="388"/>
      <c r="DC15" s="388"/>
      <c r="DD15" s="388"/>
      <c r="DE15" s="389"/>
      <c r="DF15" s="631">
        <f>'стр.1_4'!FM137+'стр.1_4'!FO137</f>
        <v>3757251.53</v>
      </c>
      <c r="DG15" s="632"/>
      <c r="DH15" s="632"/>
      <c r="DI15" s="632"/>
      <c r="DJ15" s="632"/>
      <c r="DK15" s="632"/>
      <c r="DL15" s="632"/>
      <c r="DM15" s="632"/>
      <c r="DN15" s="632"/>
      <c r="DO15" s="632"/>
      <c r="DP15" s="632"/>
      <c r="DQ15" s="632"/>
      <c r="DR15" s="633"/>
      <c r="DS15" s="654">
        <v>4578764</v>
      </c>
      <c r="DT15" s="655"/>
      <c r="DU15" s="655"/>
      <c r="DV15" s="655"/>
      <c r="DW15" s="655"/>
      <c r="DX15" s="655"/>
      <c r="DY15" s="655"/>
      <c r="DZ15" s="655"/>
      <c r="EA15" s="655"/>
      <c r="EB15" s="655"/>
      <c r="EC15" s="655"/>
      <c r="ED15" s="655"/>
      <c r="EE15" s="656"/>
      <c r="EF15" s="654">
        <f>EF16</f>
        <v>4746956</v>
      </c>
      <c r="EG15" s="655"/>
      <c r="EH15" s="655"/>
      <c r="EI15" s="655"/>
      <c r="EJ15" s="655"/>
      <c r="EK15" s="655"/>
      <c r="EL15" s="655"/>
      <c r="EM15" s="655"/>
      <c r="EN15" s="655"/>
      <c r="EO15" s="655"/>
      <c r="EP15" s="655"/>
      <c r="EQ15" s="655"/>
      <c r="ER15" s="656"/>
      <c r="ES15" s="375"/>
      <c r="ET15" s="376"/>
      <c r="EU15" s="376"/>
      <c r="EV15" s="376"/>
      <c r="EW15" s="376"/>
      <c r="EX15" s="376"/>
      <c r="EY15" s="376"/>
      <c r="EZ15" s="376"/>
      <c r="FA15" s="376"/>
      <c r="FB15" s="376"/>
      <c r="FC15" s="376"/>
      <c r="FD15" s="376"/>
      <c r="FE15" s="383"/>
    </row>
    <row r="16" spans="1:161" ht="24" customHeight="1">
      <c r="A16" s="388" t="s">
        <v>190</v>
      </c>
      <c r="B16" s="388"/>
      <c r="C16" s="388"/>
      <c r="D16" s="388"/>
      <c r="E16" s="388"/>
      <c r="F16" s="388"/>
      <c r="G16" s="388"/>
      <c r="H16" s="389"/>
      <c r="I16" s="634" t="s">
        <v>191</v>
      </c>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387" t="s">
        <v>192</v>
      </c>
      <c r="CO16" s="388"/>
      <c r="CP16" s="388"/>
      <c r="CQ16" s="388"/>
      <c r="CR16" s="388"/>
      <c r="CS16" s="388"/>
      <c r="CT16" s="388"/>
      <c r="CU16" s="389"/>
      <c r="CV16" s="390" t="s">
        <v>47</v>
      </c>
      <c r="CW16" s="388"/>
      <c r="CX16" s="388"/>
      <c r="CY16" s="388"/>
      <c r="CZ16" s="388"/>
      <c r="DA16" s="388"/>
      <c r="DB16" s="388"/>
      <c r="DC16" s="388"/>
      <c r="DD16" s="388"/>
      <c r="DE16" s="389"/>
      <c r="DF16" s="631">
        <f>'стр.1_4'!FM137+'стр.1_4'!FO137</f>
        <v>3757251.53</v>
      </c>
      <c r="DG16" s="632"/>
      <c r="DH16" s="632"/>
      <c r="DI16" s="632"/>
      <c r="DJ16" s="632"/>
      <c r="DK16" s="632"/>
      <c r="DL16" s="632"/>
      <c r="DM16" s="632"/>
      <c r="DN16" s="632"/>
      <c r="DO16" s="632"/>
      <c r="DP16" s="632"/>
      <c r="DQ16" s="632"/>
      <c r="DR16" s="633"/>
      <c r="DS16" s="654">
        <f>DS15</f>
        <v>4578764</v>
      </c>
      <c r="DT16" s="655"/>
      <c r="DU16" s="655"/>
      <c r="DV16" s="655"/>
      <c r="DW16" s="655"/>
      <c r="DX16" s="655"/>
      <c r="DY16" s="655"/>
      <c r="DZ16" s="655"/>
      <c r="EA16" s="655"/>
      <c r="EB16" s="655"/>
      <c r="EC16" s="655"/>
      <c r="ED16" s="655"/>
      <c r="EE16" s="656"/>
      <c r="EF16" s="654">
        <v>4746956</v>
      </c>
      <c r="EG16" s="655"/>
      <c r="EH16" s="655"/>
      <c r="EI16" s="655"/>
      <c r="EJ16" s="655"/>
      <c r="EK16" s="655"/>
      <c r="EL16" s="655"/>
      <c r="EM16" s="655"/>
      <c r="EN16" s="655"/>
      <c r="EO16" s="655"/>
      <c r="EP16" s="655"/>
      <c r="EQ16" s="655"/>
      <c r="ER16" s="656"/>
      <c r="ES16" s="375"/>
      <c r="ET16" s="376"/>
      <c r="EU16" s="376"/>
      <c r="EV16" s="376"/>
      <c r="EW16" s="376"/>
      <c r="EX16" s="376"/>
      <c r="EY16" s="376"/>
      <c r="EZ16" s="376"/>
      <c r="FA16" s="376"/>
      <c r="FB16" s="376"/>
      <c r="FC16" s="376"/>
      <c r="FD16" s="376"/>
      <c r="FE16" s="383"/>
    </row>
    <row r="17" spans="1:161" ht="12.75" customHeight="1">
      <c r="A17" s="388" t="s">
        <v>193</v>
      </c>
      <c r="B17" s="388"/>
      <c r="C17" s="388"/>
      <c r="D17" s="388"/>
      <c r="E17" s="388"/>
      <c r="F17" s="388"/>
      <c r="G17" s="388"/>
      <c r="H17" s="389"/>
      <c r="I17" s="634" t="s">
        <v>194</v>
      </c>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387" t="s">
        <v>195</v>
      </c>
      <c r="CO17" s="388"/>
      <c r="CP17" s="388"/>
      <c r="CQ17" s="388"/>
      <c r="CR17" s="388"/>
      <c r="CS17" s="388"/>
      <c r="CT17" s="388"/>
      <c r="CU17" s="389"/>
      <c r="CV17" s="390" t="s">
        <v>47</v>
      </c>
      <c r="CW17" s="388"/>
      <c r="CX17" s="388"/>
      <c r="CY17" s="388"/>
      <c r="CZ17" s="388"/>
      <c r="DA17" s="388"/>
      <c r="DB17" s="388"/>
      <c r="DC17" s="388"/>
      <c r="DD17" s="388"/>
      <c r="DE17" s="389"/>
      <c r="DF17" s="631"/>
      <c r="DG17" s="632"/>
      <c r="DH17" s="632"/>
      <c r="DI17" s="632"/>
      <c r="DJ17" s="632"/>
      <c r="DK17" s="632"/>
      <c r="DL17" s="632"/>
      <c r="DM17" s="632"/>
      <c r="DN17" s="632"/>
      <c r="DO17" s="632"/>
      <c r="DP17" s="632"/>
      <c r="DQ17" s="632"/>
      <c r="DR17" s="633"/>
      <c r="DS17" s="375"/>
      <c r="DT17" s="376"/>
      <c r="DU17" s="376"/>
      <c r="DV17" s="376"/>
      <c r="DW17" s="376"/>
      <c r="DX17" s="376"/>
      <c r="DY17" s="376"/>
      <c r="DZ17" s="376"/>
      <c r="EA17" s="376"/>
      <c r="EB17" s="376"/>
      <c r="EC17" s="376"/>
      <c r="ED17" s="376"/>
      <c r="EE17" s="405"/>
      <c r="EF17" s="375"/>
      <c r="EG17" s="376"/>
      <c r="EH17" s="376"/>
      <c r="EI17" s="376"/>
      <c r="EJ17" s="376"/>
      <c r="EK17" s="376"/>
      <c r="EL17" s="376"/>
      <c r="EM17" s="376"/>
      <c r="EN17" s="376"/>
      <c r="EO17" s="376"/>
      <c r="EP17" s="376"/>
      <c r="EQ17" s="376"/>
      <c r="ER17" s="405"/>
      <c r="ES17" s="375"/>
      <c r="ET17" s="376"/>
      <c r="EU17" s="376"/>
      <c r="EV17" s="376"/>
      <c r="EW17" s="376"/>
      <c r="EX17" s="376"/>
      <c r="EY17" s="376"/>
      <c r="EZ17" s="376"/>
      <c r="FA17" s="376"/>
      <c r="FB17" s="376"/>
      <c r="FC17" s="376"/>
      <c r="FD17" s="376"/>
      <c r="FE17" s="383"/>
    </row>
    <row r="18" spans="1:161" ht="24" customHeight="1">
      <c r="A18" s="388" t="s">
        <v>196</v>
      </c>
      <c r="B18" s="388"/>
      <c r="C18" s="388"/>
      <c r="D18" s="388"/>
      <c r="E18" s="388"/>
      <c r="F18" s="388"/>
      <c r="G18" s="388"/>
      <c r="H18" s="389"/>
      <c r="I18" s="647" t="s">
        <v>197</v>
      </c>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387" t="s">
        <v>198</v>
      </c>
      <c r="CO18" s="388"/>
      <c r="CP18" s="388"/>
      <c r="CQ18" s="388"/>
      <c r="CR18" s="388"/>
      <c r="CS18" s="388"/>
      <c r="CT18" s="388"/>
      <c r="CU18" s="389"/>
      <c r="CV18" s="390" t="s">
        <v>47</v>
      </c>
      <c r="CW18" s="388"/>
      <c r="CX18" s="388"/>
      <c r="CY18" s="388"/>
      <c r="CZ18" s="388"/>
      <c r="DA18" s="388"/>
      <c r="DB18" s="388"/>
      <c r="DC18" s="388"/>
      <c r="DD18" s="388"/>
      <c r="DE18" s="389"/>
      <c r="DF18" s="651">
        <f>DF19</f>
        <v>1457087.14</v>
      </c>
      <c r="DG18" s="652"/>
      <c r="DH18" s="652"/>
      <c r="DI18" s="652"/>
      <c r="DJ18" s="652"/>
      <c r="DK18" s="652"/>
      <c r="DL18" s="652"/>
      <c r="DM18" s="652"/>
      <c r="DN18" s="652"/>
      <c r="DO18" s="652"/>
      <c r="DP18" s="652"/>
      <c r="DQ18" s="652"/>
      <c r="DR18" s="653"/>
      <c r="DS18" s="651">
        <f>DS19</f>
        <v>1985800</v>
      </c>
      <c r="DT18" s="652"/>
      <c r="DU18" s="652"/>
      <c r="DV18" s="652"/>
      <c r="DW18" s="652"/>
      <c r="DX18" s="652"/>
      <c r="DY18" s="652"/>
      <c r="DZ18" s="652"/>
      <c r="EA18" s="652"/>
      <c r="EB18" s="652"/>
      <c r="EC18" s="652"/>
      <c r="ED18" s="652"/>
      <c r="EE18" s="653"/>
      <c r="EF18" s="651">
        <f>EF19</f>
        <v>1985800</v>
      </c>
      <c r="EG18" s="652"/>
      <c r="EH18" s="652"/>
      <c r="EI18" s="652"/>
      <c r="EJ18" s="652"/>
      <c r="EK18" s="652"/>
      <c r="EL18" s="652"/>
      <c r="EM18" s="652"/>
      <c r="EN18" s="652"/>
      <c r="EO18" s="652"/>
      <c r="EP18" s="652"/>
      <c r="EQ18" s="652"/>
      <c r="ER18" s="653"/>
      <c r="ES18" s="375"/>
      <c r="ET18" s="376"/>
      <c r="EU18" s="376"/>
      <c r="EV18" s="376"/>
      <c r="EW18" s="376"/>
      <c r="EX18" s="376"/>
      <c r="EY18" s="376"/>
      <c r="EZ18" s="376"/>
      <c r="FA18" s="376"/>
      <c r="FB18" s="376"/>
      <c r="FC18" s="376"/>
      <c r="FD18" s="376"/>
      <c r="FE18" s="383"/>
    </row>
    <row r="19" spans="1:161" ht="24" customHeight="1">
      <c r="A19" s="388" t="s">
        <v>199</v>
      </c>
      <c r="B19" s="388"/>
      <c r="C19" s="388"/>
      <c r="D19" s="388"/>
      <c r="E19" s="388"/>
      <c r="F19" s="388"/>
      <c r="G19" s="388"/>
      <c r="H19" s="389"/>
      <c r="I19" s="634" t="s">
        <v>191</v>
      </c>
      <c r="J19" s="421"/>
      <c r="K19" s="421"/>
      <c r="L19" s="421"/>
      <c r="M19" s="421"/>
      <c r="N19" s="421"/>
      <c r="O19" s="421"/>
      <c r="P19" s="421"/>
      <c r="Q19" s="421"/>
      <c r="R19" s="421"/>
      <c r="S19" s="421"/>
      <c r="T19" s="421"/>
      <c r="U19" s="421"/>
      <c r="V19" s="421"/>
      <c r="W19" s="421"/>
      <c r="X19" s="421"/>
      <c r="Y19" s="421"/>
      <c r="Z19" s="421"/>
      <c r="AA19" s="421"/>
      <c r="AB19" s="421"/>
      <c r="AC19" s="421"/>
      <c r="AD19" s="421"/>
      <c r="AE19" s="421"/>
      <c r="AF19" s="421"/>
      <c r="AG19" s="421"/>
      <c r="AH19" s="421"/>
      <c r="AI19" s="421"/>
      <c r="AJ19" s="421"/>
      <c r="AK19" s="421"/>
      <c r="AL19" s="421"/>
      <c r="AM19" s="421"/>
      <c r="AN19" s="421"/>
      <c r="AO19" s="421"/>
      <c r="AP19" s="421"/>
      <c r="AQ19" s="421"/>
      <c r="AR19" s="421"/>
      <c r="AS19" s="421"/>
      <c r="AT19" s="421"/>
      <c r="AU19" s="421"/>
      <c r="AV19" s="421"/>
      <c r="AW19" s="421"/>
      <c r="AX19" s="421"/>
      <c r="AY19" s="421"/>
      <c r="AZ19" s="421"/>
      <c r="BA19" s="421"/>
      <c r="BB19" s="421"/>
      <c r="BC19" s="421"/>
      <c r="BD19" s="421"/>
      <c r="BE19" s="421"/>
      <c r="BF19" s="421"/>
      <c r="BG19" s="421"/>
      <c r="BH19" s="421"/>
      <c r="BI19" s="421"/>
      <c r="BJ19" s="421"/>
      <c r="BK19" s="421"/>
      <c r="BL19" s="421"/>
      <c r="BM19" s="421"/>
      <c r="BN19" s="421"/>
      <c r="BO19" s="421"/>
      <c r="BP19" s="421"/>
      <c r="BQ19" s="421"/>
      <c r="BR19" s="421"/>
      <c r="BS19" s="421"/>
      <c r="BT19" s="421"/>
      <c r="BU19" s="421"/>
      <c r="BV19" s="421"/>
      <c r="BW19" s="421"/>
      <c r="BX19" s="421"/>
      <c r="BY19" s="421"/>
      <c r="BZ19" s="421"/>
      <c r="CA19" s="421"/>
      <c r="CB19" s="421"/>
      <c r="CC19" s="421"/>
      <c r="CD19" s="421"/>
      <c r="CE19" s="421"/>
      <c r="CF19" s="421"/>
      <c r="CG19" s="421"/>
      <c r="CH19" s="421"/>
      <c r="CI19" s="421"/>
      <c r="CJ19" s="421"/>
      <c r="CK19" s="421"/>
      <c r="CL19" s="421"/>
      <c r="CM19" s="421"/>
      <c r="CN19" s="387" t="s">
        <v>200</v>
      </c>
      <c r="CO19" s="388"/>
      <c r="CP19" s="388"/>
      <c r="CQ19" s="388"/>
      <c r="CR19" s="388"/>
      <c r="CS19" s="388"/>
      <c r="CT19" s="388"/>
      <c r="CU19" s="389"/>
      <c r="CV19" s="390" t="s">
        <v>47</v>
      </c>
      <c r="CW19" s="388"/>
      <c r="CX19" s="388"/>
      <c r="CY19" s="388"/>
      <c r="CZ19" s="388"/>
      <c r="DA19" s="388"/>
      <c r="DB19" s="388"/>
      <c r="DC19" s="388"/>
      <c r="DD19" s="388"/>
      <c r="DE19" s="389"/>
      <c r="DF19" s="631">
        <f>'стр.1_4'!FM138</f>
        <v>1457087.14</v>
      </c>
      <c r="DG19" s="632"/>
      <c r="DH19" s="632"/>
      <c r="DI19" s="632"/>
      <c r="DJ19" s="632"/>
      <c r="DK19" s="632"/>
      <c r="DL19" s="632"/>
      <c r="DM19" s="632"/>
      <c r="DN19" s="632"/>
      <c r="DO19" s="632"/>
      <c r="DP19" s="632"/>
      <c r="DQ19" s="632"/>
      <c r="DR19" s="633"/>
      <c r="DS19" s="648">
        <f>'стр.1_4'!DS47</f>
        <v>1985800</v>
      </c>
      <c r="DT19" s="649"/>
      <c r="DU19" s="649"/>
      <c r="DV19" s="649"/>
      <c r="DW19" s="649"/>
      <c r="DX19" s="649"/>
      <c r="DY19" s="649"/>
      <c r="DZ19" s="649"/>
      <c r="EA19" s="649"/>
      <c r="EB19" s="649"/>
      <c r="EC19" s="649"/>
      <c r="ED19" s="649"/>
      <c r="EE19" s="650"/>
      <c r="EF19" s="648">
        <f>'стр.1_4'!EF47</f>
        <v>1985800</v>
      </c>
      <c r="EG19" s="649"/>
      <c r="EH19" s="649"/>
      <c r="EI19" s="649"/>
      <c r="EJ19" s="649"/>
      <c r="EK19" s="649"/>
      <c r="EL19" s="649"/>
      <c r="EM19" s="649"/>
      <c r="EN19" s="649"/>
      <c r="EO19" s="649"/>
      <c r="EP19" s="649"/>
      <c r="EQ19" s="649"/>
      <c r="ER19" s="650"/>
      <c r="ES19" s="375"/>
      <c r="ET19" s="376"/>
      <c r="EU19" s="376"/>
      <c r="EV19" s="376"/>
      <c r="EW19" s="376"/>
      <c r="EX19" s="376"/>
      <c r="EY19" s="376"/>
      <c r="EZ19" s="376"/>
      <c r="FA19" s="376"/>
      <c r="FB19" s="376"/>
      <c r="FC19" s="376"/>
      <c r="FD19" s="376"/>
      <c r="FE19" s="383"/>
    </row>
    <row r="20" spans="1:161" ht="24" customHeight="1">
      <c r="A20" s="388"/>
      <c r="B20" s="388"/>
      <c r="C20" s="388"/>
      <c r="D20" s="388"/>
      <c r="E20" s="388"/>
      <c r="F20" s="388"/>
      <c r="G20" s="388"/>
      <c r="H20" s="389"/>
      <c r="I20" s="634" t="s">
        <v>142</v>
      </c>
      <c r="J20" s="421"/>
      <c r="K20" s="421"/>
      <c r="L20" s="421"/>
      <c r="M20" s="421"/>
      <c r="N20" s="421"/>
      <c r="O20" s="421"/>
      <c r="P20" s="421"/>
      <c r="Q20" s="421"/>
      <c r="R20" s="421"/>
      <c r="S20" s="421"/>
      <c r="T20" s="421"/>
      <c r="U20" s="421"/>
      <c r="V20" s="421"/>
      <c r="W20" s="421"/>
      <c r="X20" s="421"/>
      <c r="Y20" s="421"/>
      <c r="Z20" s="421"/>
      <c r="AA20" s="421"/>
      <c r="AB20" s="421"/>
      <c r="AC20" s="421"/>
      <c r="AD20" s="421"/>
      <c r="AE20" s="421"/>
      <c r="AF20" s="421"/>
      <c r="AG20" s="421"/>
      <c r="AH20" s="421"/>
      <c r="AI20" s="421"/>
      <c r="AJ20" s="421"/>
      <c r="AK20" s="421"/>
      <c r="AL20" s="421"/>
      <c r="AM20" s="421"/>
      <c r="AN20" s="421"/>
      <c r="AO20" s="421"/>
      <c r="AP20" s="421"/>
      <c r="AQ20" s="421"/>
      <c r="AR20" s="421"/>
      <c r="AS20" s="421"/>
      <c r="AT20" s="421"/>
      <c r="AU20" s="421"/>
      <c r="AV20" s="421"/>
      <c r="AW20" s="421"/>
      <c r="AX20" s="421"/>
      <c r="AY20" s="421"/>
      <c r="AZ20" s="421"/>
      <c r="BA20" s="421"/>
      <c r="BB20" s="421"/>
      <c r="BC20" s="421"/>
      <c r="BD20" s="421"/>
      <c r="BE20" s="421"/>
      <c r="BF20" s="421"/>
      <c r="BG20" s="421"/>
      <c r="BH20" s="421"/>
      <c r="BI20" s="421"/>
      <c r="BJ20" s="421"/>
      <c r="BK20" s="421"/>
      <c r="BL20" s="421"/>
      <c r="BM20" s="421"/>
      <c r="BN20" s="421"/>
      <c r="BO20" s="421"/>
      <c r="BP20" s="421"/>
      <c r="BQ20" s="421"/>
      <c r="BR20" s="421"/>
      <c r="BS20" s="421"/>
      <c r="BT20" s="421"/>
      <c r="BU20" s="421"/>
      <c r="BV20" s="421"/>
      <c r="BW20" s="421"/>
      <c r="BX20" s="421"/>
      <c r="BY20" s="421"/>
      <c r="BZ20" s="421"/>
      <c r="CA20" s="421"/>
      <c r="CB20" s="421"/>
      <c r="CC20" s="421"/>
      <c r="CD20" s="421"/>
      <c r="CE20" s="421"/>
      <c r="CF20" s="421"/>
      <c r="CG20" s="421"/>
      <c r="CH20" s="421"/>
      <c r="CI20" s="421"/>
      <c r="CJ20" s="421"/>
      <c r="CK20" s="421"/>
      <c r="CL20" s="421"/>
      <c r="CM20" s="421"/>
      <c r="CN20" s="387" t="s">
        <v>377</v>
      </c>
      <c r="CO20" s="388"/>
      <c r="CP20" s="388"/>
      <c r="CQ20" s="388"/>
      <c r="CR20" s="388"/>
      <c r="CS20" s="388"/>
      <c r="CT20" s="388"/>
      <c r="CU20" s="389"/>
      <c r="CV20" s="390" t="s">
        <v>47</v>
      </c>
      <c r="CW20" s="388"/>
      <c r="CX20" s="388"/>
      <c r="CY20" s="388"/>
      <c r="CZ20" s="388"/>
      <c r="DA20" s="388"/>
      <c r="DB20" s="388"/>
      <c r="DC20" s="388"/>
      <c r="DD20" s="388"/>
      <c r="DE20" s="389"/>
      <c r="DF20" s="631"/>
      <c r="DG20" s="632"/>
      <c r="DH20" s="632"/>
      <c r="DI20" s="632"/>
      <c r="DJ20" s="632"/>
      <c r="DK20" s="632"/>
      <c r="DL20" s="632"/>
      <c r="DM20" s="632"/>
      <c r="DN20" s="632"/>
      <c r="DO20" s="632"/>
      <c r="DP20" s="632"/>
      <c r="DQ20" s="632"/>
      <c r="DR20" s="633"/>
      <c r="DS20" s="375"/>
      <c r="DT20" s="376"/>
      <c r="DU20" s="376"/>
      <c r="DV20" s="376"/>
      <c r="DW20" s="376"/>
      <c r="DX20" s="376"/>
      <c r="DY20" s="376"/>
      <c r="DZ20" s="376"/>
      <c r="EA20" s="376"/>
      <c r="EB20" s="376"/>
      <c r="EC20" s="376"/>
      <c r="ED20" s="376"/>
      <c r="EE20" s="405"/>
      <c r="EF20" s="375"/>
      <c r="EG20" s="376"/>
      <c r="EH20" s="376"/>
      <c r="EI20" s="376"/>
      <c r="EJ20" s="376"/>
      <c r="EK20" s="376"/>
      <c r="EL20" s="376"/>
      <c r="EM20" s="376"/>
      <c r="EN20" s="376"/>
      <c r="EO20" s="376"/>
      <c r="EP20" s="376"/>
      <c r="EQ20" s="376"/>
      <c r="ER20" s="405"/>
      <c r="ES20" s="375"/>
      <c r="ET20" s="376"/>
      <c r="EU20" s="376"/>
      <c r="EV20" s="376"/>
      <c r="EW20" s="376"/>
      <c r="EX20" s="376"/>
      <c r="EY20" s="376"/>
      <c r="EZ20" s="376"/>
      <c r="FA20" s="376"/>
      <c r="FB20" s="376"/>
      <c r="FC20" s="376"/>
      <c r="FD20" s="376"/>
      <c r="FE20" s="383"/>
    </row>
    <row r="21" spans="1:161" ht="12.75" customHeight="1">
      <c r="A21" s="388" t="s">
        <v>201</v>
      </c>
      <c r="B21" s="388"/>
      <c r="C21" s="388"/>
      <c r="D21" s="388"/>
      <c r="E21" s="388"/>
      <c r="F21" s="388"/>
      <c r="G21" s="388"/>
      <c r="H21" s="389"/>
      <c r="I21" s="634" t="s">
        <v>194</v>
      </c>
      <c r="J21" s="421"/>
      <c r="K21" s="421"/>
      <c r="L21" s="421"/>
      <c r="M21" s="421"/>
      <c r="N21" s="421"/>
      <c r="O21" s="421"/>
      <c r="P21" s="421"/>
      <c r="Q21" s="421"/>
      <c r="R21" s="421"/>
      <c r="S21" s="421"/>
      <c r="T21" s="421"/>
      <c r="U21" s="421"/>
      <c r="V21" s="421"/>
      <c r="W21" s="421"/>
      <c r="X21" s="421"/>
      <c r="Y21" s="421"/>
      <c r="Z21" s="421"/>
      <c r="AA21" s="421"/>
      <c r="AB21" s="421"/>
      <c r="AC21" s="421"/>
      <c r="AD21" s="421"/>
      <c r="AE21" s="421"/>
      <c r="AF21" s="421"/>
      <c r="AG21" s="421"/>
      <c r="AH21" s="421"/>
      <c r="AI21" s="421"/>
      <c r="AJ21" s="421"/>
      <c r="AK21" s="421"/>
      <c r="AL21" s="421"/>
      <c r="AM21" s="421"/>
      <c r="AN21" s="421"/>
      <c r="AO21" s="421"/>
      <c r="AP21" s="421"/>
      <c r="AQ21" s="421"/>
      <c r="AR21" s="421"/>
      <c r="AS21" s="421"/>
      <c r="AT21" s="421"/>
      <c r="AU21" s="421"/>
      <c r="AV21" s="421"/>
      <c r="AW21" s="421"/>
      <c r="AX21" s="421"/>
      <c r="AY21" s="421"/>
      <c r="AZ21" s="421"/>
      <c r="BA21" s="421"/>
      <c r="BB21" s="421"/>
      <c r="BC21" s="421"/>
      <c r="BD21" s="421"/>
      <c r="BE21" s="421"/>
      <c r="BF21" s="421"/>
      <c r="BG21" s="421"/>
      <c r="BH21" s="421"/>
      <c r="BI21" s="421"/>
      <c r="BJ21" s="421"/>
      <c r="BK21" s="421"/>
      <c r="BL21" s="421"/>
      <c r="BM21" s="421"/>
      <c r="BN21" s="421"/>
      <c r="BO21" s="421"/>
      <c r="BP21" s="421"/>
      <c r="BQ21" s="421"/>
      <c r="BR21" s="421"/>
      <c r="BS21" s="421"/>
      <c r="BT21" s="421"/>
      <c r="BU21" s="421"/>
      <c r="BV21" s="421"/>
      <c r="BW21" s="421"/>
      <c r="BX21" s="421"/>
      <c r="BY21" s="421"/>
      <c r="BZ21" s="421"/>
      <c r="CA21" s="421"/>
      <c r="CB21" s="421"/>
      <c r="CC21" s="421"/>
      <c r="CD21" s="421"/>
      <c r="CE21" s="421"/>
      <c r="CF21" s="421"/>
      <c r="CG21" s="421"/>
      <c r="CH21" s="421"/>
      <c r="CI21" s="421"/>
      <c r="CJ21" s="421"/>
      <c r="CK21" s="421"/>
      <c r="CL21" s="421"/>
      <c r="CM21" s="421"/>
      <c r="CN21" s="387" t="s">
        <v>202</v>
      </c>
      <c r="CO21" s="388"/>
      <c r="CP21" s="388"/>
      <c r="CQ21" s="388"/>
      <c r="CR21" s="388"/>
      <c r="CS21" s="388"/>
      <c r="CT21" s="388"/>
      <c r="CU21" s="389"/>
      <c r="CV21" s="390" t="s">
        <v>47</v>
      </c>
      <c r="CW21" s="388"/>
      <c r="CX21" s="388"/>
      <c r="CY21" s="388"/>
      <c r="CZ21" s="388"/>
      <c r="DA21" s="388"/>
      <c r="DB21" s="388"/>
      <c r="DC21" s="388"/>
      <c r="DD21" s="388"/>
      <c r="DE21" s="389"/>
      <c r="DF21" s="631"/>
      <c r="DG21" s="632"/>
      <c r="DH21" s="632"/>
      <c r="DI21" s="632"/>
      <c r="DJ21" s="632"/>
      <c r="DK21" s="632"/>
      <c r="DL21" s="632"/>
      <c r="DM21" s="632"/>
      <c r="DN21" s="632"/>
      <c r="DO21" s="632"/>
      <c r="DP21" s="632"/>
      <c r="DQ21" s="632"/>
      <c r="DR21" s="633"/>
      <c r="DS21" s="375"/>
      <c r="DT21" s="376"/>
      <c r="DU21" s="376"/>
      <c r="DV21" s="376"/>
      <c r="DW21" s="376"/>
      <c r="DX21" s="376"/>
      <c r="DY21" s="376"/>
      <c r="DZ21" s="376"/>
      <c r="EA21" s="376"/>
      <c r="EB21" s="376"/>
      <c r="EC21" s="376"/>
      <c r="ED21" s="376"/>
      <c r="EE21" s="405"/>
      <c r="EF21" s="375"/>
      <c r="EG21" s="376"/>
      <c r="EH21" s="376"/>
      <c r="EI21" s="376"/>
      <c r="EJ21" s="376"/>
      <c r="EK21" s="376"/>
      <c r="EL21" s="376"/>
      <c r="EM21" s="376"/>
      <c r="EN21" s="376"/>
      <c r="EO21" s="376"/>
      <c r="EP21" s="376"/>
      <c r="EQ21" s="376"/>
      <c r="ER21" s="405"/>
      <c r="ES21" s="375"/>
      <c r="ET21" s="376"/>
      <c r="EU21" s="376"/>
      <c r="EV21" s="376"/>
      <c r="EW21" s="376"/>
      <c r="EX21" s="376"/>
      <c r="EY21" s="376"/>
      <c r="EZ21" s="376"/>
      <c r="FA21" s="376"/>
      <c r="FB21" s="376"/>
      <c r="FC21" s="376"/>
      <c r="FD21" s="376"/>
      <c r="FE21" s="383"/>
    </row>
    <row r="22" spans="1:161" ht="12.75" customHeight="1">
      <c r="A22" s="388" t="s">
        <v>203</v>
      </c>
      <c r="B22" s="388"/>
      <c r="C22" s="388"/>
      <c r="D22" s="388"/>
      <c r="E22" s="388"/>
      <c r="F22" s="388"/>
      <c r="G22" s="388"/>
      <c r="H22" s="389"/>
      <c r="I22" s="647" t="s">
        <v>204</v>
      </c>
      <c r="J22" s="400"/>
      <c r="K22" s="400"/>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400"/>
      <c r="AM22" s="400"/>
      <c r="AN22" s="400"/>
      <c r="AO22" s="400"/>
      <c r="AP22" s="400"/>
      <c r="AQ22" s="400"/>
      <c r="AR22" s="400"/>
      <c r="AS22" s="400"/>
      <c r="AT22" s="400"/>
      <c r="AU22" s="400"/>
      <c r="AV22" s="400"/>
      <c r="AW22" s="400"/>
      <c r="AX22" s="400"/>
      <c r="AY22" s="400"/>
      <c r="AZ22" s="400"/>
      <c r="BA22" s="400"/>
      <c r="BB22" s="400"/>
      <c r="BC22" s="400"/>
      <c r="BD22" s="400"/>
      <c r="BE22" s="400"/>
      <c r="BF22" s="400"/>
      <c r="BG22" s="400"/>
      <c r="BH22" s="400"/>
      <c r="BI22" s="400"/>
      <c r="BJ22" s="400"/>
      <c r="BK22" s="400"/>
      <c r="BL22" s="400"/>
      <c r="BM22" s="400"/>
      <c r="BN22" s="400"/>
      <c r="BO22" s="400"/>
      <c r="BP22" s="400"/>
      <c r="BQ22" s="400"/>
      <c r="BR22" s="400"/>
      <c r="BS22" s="400"/>
      <c r="BT22" s="400"/>
      <c r="BU22" s="400"/>
      <c r="BV22" s="400"/>
      <c r="BW22" s="400"/>
      <c r="BX22" s="400"/>
      <c r="BY22" s="400"/>
      <c r="BZ22" s="400"/>
      <c r="CA22" s="400"/>
      <c r="CB22" s="400"/>
      <c r="CC22" s="400"/>
      <c r="CD22" s="400"/>
      <c r="CE22" s="400"/>
      <c r="CF22" s="400"/>
      <c r="CG22" s="400"/>
      <c r="CH22" s="400"/>
      <c r="CI22" s="400"/>
      <c r="CJ22" s="400"/>
      <c r="CK22" s="400"/>
      <c r="CL22" s="400"/>
      <c r="CM22" s="400"/>
      <c r="CN22" s="387" t="s">
        <v>205</v>
      </c>
      <c r="CO22" s="388"/>
      <c r="CP22" s="388"/>
      <c r="CQ22" s="388"/>
      <c r="CR22" s="388"/>
      <c r="CS22" s="388"/>
      <c r="CT22" s="388"/>
      <c r="CU22" s="389"/>
      <c r="CV22" s="390" t="s">
        <v>47</v>
      </c>
      <c r="CW22" s="388"/>
      <c r="CX22" s="388"/>
      <c r="CY22" s="388"/>
      <c r="CZ22" s="388"/>
      <c r="DA22" s="388"/>
      <c r="DB22" s="388"/>
      <c r="DC22" s="388"/>
      <c r="DD22" s="388"/>
      <c r="DE22" s="389"/>
      <c r="DF22" s="631"/>
      <c r="DG22" s="632"/>
      <c r="DH22" s="632"/>
      <c r="DI22" s="632"/>
      <c r="DJ22" s="632"/>
      <c r="DK22" s="632"/>
      <c r="DL22" s="632"/>
      <c r="DM22" s="632"/>
      <c r="DN22" s="632"/>
      <c r="DO22" s="632"/>
      <c r="DP22" s="632"/>
      <c r="DQ22" s="632"/>
      <c r="DR22" s="633"/>
      <c r="DS22" s="375"/>
      <c r="DT22" s="376"/>
      <c r="DU22" s="376"/>
      <c r="DV22" s="376"/>
      <c r="DW22" s="376"/>
      <c r="DX22" s="376"/>
      <c r="DY22" s="376"/>
      <c r="DZ22" s="376"/>
      <c r="EA22" s="376"/>
      <c r="EB22" s="376"/>
      <c r="EC22" s="376"/>
      <c r="ED22" s="376"/>
      <c r="EE22" s="405"/>
      <c r="EF22" s="375"/>
      <c r="EG22" s="376"/>
      <c r="EH22" s="376"/>
      <c r="EI22" s="376"/>
      <c r="EJ22" s="376"/>
      <c r="EK22" s="376"/>
      <c r="EL22" s="376"/>
      <c r="EM22" s="376"/>
      <c r="EN22" s="376"/>
      <c r="EO22" s="376"/>
      <c r="EP22" s="376"/>
      <c r="EQ22" s="376"/>
      <c r="ER22" s="405"/>
      <c r="ES22" s="375"/>
      <c r="ET22" s="376"/>
      <c r="EU22" s="376"/>
      <c r="EV22" s="376"/>
      <c r="EW22" s="376"/>
      <c r="EX22" s="376"/>
      <c r="EY22" s="376"/>
      <c r="EZ22" s="376"/>
      <c r="FA22" s="376"/>
      <c r="FB22" s="376"/>
      <c r="FC22" s="376"/>
      <c r="FD22" s="376"/>
      <c r="FE22" s="383"/>
    </row>
    <row r="23" spans="1:161" ht="12.75" customHeight="1">
      <c r="A23" s="388"/>
      <c r="B23" s="388"/>
      <c r="C23" s="388"/>
      <c r="D23" s="388"/>
      <c r="E23" s="388"/>
      <c r="F23" s="388"/>
      <c r="G23" s="388"/>
      <c r="H23" s="389"/>
      <c r="I23" s="647" t="s">
        <v>142</v>
      </c>
      <c r="J23" s="400"/>
      <c r="K23" s="400"/>
      <c r="L23" s="400"/>
      <c r="M23" s="400"/>
      <c r="N23" s="400"/>
      <c r="O23" s="400"/>
      <c r="P23" s="400"/>
      <c r="Q23" s="400"/>
      <c r="R23" s="400"/>
      <c r="S23" s="400"/>
      <c r="T23" s="400"/>
      <c r="U23" s="400"/>
      <c r="V23" s="400"/>
      <c r="W23" s="400"/>
      <c r="X23" s="400"/>
      <c r="Y23" s="400"/>
      <c r="Z23" s="400"/>
      <c r="AA23" s="400"/>
      <c r="AB23" s="400"/>
      <c r="AC23" s="400"/>
      <c r="AD23" s="400"/>
      <c r="AE23" s="400"/>
      <c r="AF23" s="400"/>
      <c r="AG23" s="400"/>
      <c r="AH23" s="400"/>
      <c r="AI23" s="400"/>
      <c r="AJ23" s="400"/>
      <c r="AK23" s="400"/>
      <c r="AL23" s="400"/>
      <c r="AM23" s="400"/>
      <c r="AN23" s="400"/>
      <c r="AO23" s="400"/>
      <c r="AP23" s="400"/>
      <c r="AQ23" s="400"/>
      <c r="AR23" s="400"/>
      <c r="AS23" s="400"/>
      <c r="AT23" s="400"/>
      <c r="AU23" s="400"/>
      <c r="AV23" s="400"/>
      <c r="AW23" s="400"/>
      <c r="AX23" s="400"/>
      <c r="AY23" s="400"/>
      <c r="AZ23" s="400"/>
      <c r="BA23" s="400"/>
      <c r="BB23" s="400"/>
      <c r="BC23" s="400"/>
      <c r="BD23" s="400"/>
      <c r="BE23" s="400"/>
      <c r="BF23" s="400"/>
      <c r="BG23" s="400"/>
      <c r="BH23" s="400"/>
      <c r="BI23" s="400"/>
      <c r="BJ23" s="400"/>
      <c r="BK23" s="400"/>
      <c r="BL23" s="400"/>
      <c r="BM23" s="400"/>
      <c r="BN23" s="400"/>
      <c r="BO23" s="400"/>
      <c r="BP23" s="400"/>
      <c r="BQ23" s="400"/>
      <c r="BR23" s="400"/>
      <c r="BS23" s="400"/>
      <c r="BT23" s="400"/>
      <c r="BU23" s="400"/>
      <c r="BV23" s="400"/>
      <c r="BW23" s="400"/>
      <c r="BX23" s="400"/>
      <c r="BY23" s="400"/>
      <c r="BZ23" s="400"/>
      <c r="CA23" s="400"/>
      <c r="CB23" s="400"/>
      <c r="CC23" s="400"/>
      <c r="CD23" s="400"/>
      <c r="CE23" s="400"/>
      <c r="CF23" s="400"/>
      <c r="CG23" s="400"/>
      <c r="CH23" s="400"/>
      <c r="CI23" s="400"/>
      <c r="CJ23" s="400"/>
      <c r="CK23" s="400"/>
      <c r="CL23" s="400"/>
      <c r="CM23" s="400"/>
      <c r="CN23" s="387" t="s">
        <v>378</v>
      </c>
      <c r="CO23" s="388"/>
      <c r="CP23" s="388"/>
      <c r="CQ23" s="388"/>
      <c r="CR23" s="388"/>
      <c r="CS23" s="388"/>
      <c r="CT23" s="388"/>
      <c r="CU23" s="389"/>
      <c r="CV23" s="390" t="s">
        <v>47</v>
      </c>
      <c r="CW23" s="388"/>
      <c r="CX23" s="388"/>
      <c r="CY23" s="388"/>
      <c r="CZ23" s="388"/>
      <c r="DA23" s="388"/>
      <c r="DB23" s="388"/>
      <c r="DC23" s="388"/>
      <c r="DD23" s="388"/>
      <c r="DE23" s="389"/>
      <c r="DF23" s="631"/>
      <c r="DG23" s="632"/>
      <c r="DH23" s="632"/>
      <c r="DI23" s="632"/>
      <c r="DJ23" s="632"/>
      <c r="DK23" s="632"/>
      <c r="DL23" s="632"/>
      <c r="DM23" s="632"/>
      <c r="DN23" s="632"/>
      <c r="DO23" s="632"/>
      <c r="DP23" s="632"/>
      <c r="DQ23" s="632"/>
      <c r="DR23" s="633"/>
      <c r="DS23" s="375"/>
      <c r="DT23" s="376"/>
      <c r="DU23" s="376"/>
      <c r="DV23" s="376"/>
      <c r="DW23" s="376"/>
      <c r="DX23" s="376"/>
      <c r="DY23" s="376"/>
      <c r="DZ23" s="376"/>
      <c r="EA23" s="376"/>
      <c r="EB23" s="376"/>
      <c r="EC23" s="376"/>
      <c r="ED23" s="376"/>
      <c r="EE23" s="405"/>
      <c r="EF23" s="375"/>
      <c r="EG23" s="376"/>
      <c r="EH23" s="376"/>
      <c r="EI23" s="376"/>
      <c r="EJ23" s="376"/>
      <c r="EK23" s="376"/>
      <c r="EL23" s="376"/>
      <c r="EM23" s="376"/>
      <c r="EN23" s="376"/>
      <c r="EO23" s="376"/>
      <c r="EP23" s="376"/>
      <c r="EQ23" s="376"/>
      <c r="ER23" s="405"/>
      <c r="ES23" s="375"/>
      <c r="ET23" s="376"/>
      <c r="EU23" s="376"/>
      <c r="EV23" s="376"/>
      <c r="EW23" s="376"/>
      <c r="EX23" s="376"/>
      <c r="EY23" s="376"/>
      <c r="EZ23" s="376"/>
      <c r="FA23" s="376"/>
      <c r="FB23" s="376"/>
      <c r="FC23" s="376"/>
      <c r="FD23" s="376"/>
      <c r="FE23" s="383"/>
    </row>
    <row r="24" spans="1:161" ht="11.25">
      <c r="A24" s="388" t="s">
        <v>206</v>
      </c>
      <c r="B24" s="388"/>
      <c r="C24" s="388"/>
      <c r="D24" s="388"/>
      <c r="E24" s="388"/>
      <c r="F24" s="388"/>
      <c r="G24" s="388"/>
      <c r="H24" s="389"/>
      <c r="I24" s="647" t="s">
        <v>207</v>
      </c>
      <c r="J24" s="400"/>
      <c r="K24" s="400"/>
      <c r="L24" s="400"/>
      <c r="M24" s="400"/>
      <c r="N24" s="400"/>
      <c r="O24" s="400"/>
      <c r="P24" s="400"/>
      <c r="Q24" s="400"/>
      <c r="R24" s="400"/>
      <c r="S24" s="400"/>
      <c r="T24" s="400"/>
      <c r="U24" s="400"/>
      <c r="V24" s="400"/>
      <c r="W24" s="400"/>
      <c r="X24" s="400"/>
      <c r="Y24" s="400"/>
      <c r="Z24" s="400"/>
      <c r="AA24" s="400"/>
      <c r="AB24" s="400"/>
      <c r="AC24" s="400"/>
      <c r="AD24" s="400"/>
      <c r="AE24" s="400"/>
      <c r="AF24" s="400"/>
      <c r="AG24" s="400"/>
      <c r="AH24" s="400"/>
      <c r="AI24" s="400"/>
      <c r="AJ24" s="400"/>
      <c r="AK24" s="400"/>
      <c r="AL24" s="400"/>
      <c r="AM24" s="400"/>
      <c r="AN24" s="400"/>
      <c r="AO24" s="400"/>
      <c r="AP24" s="400"/>
      <c r="AQ24" s="400"/>
      <c r="AR24" s="400"/>
      <c r="AS24" s="400"/>
      <c r="AT24" s="400"/>
      <c r="AU24" s="400"/>
      <c r="AV24" s="400"/>
      <c r="AW24" s="400"/>
      <c r="AX24" s="400"/>
      <c r="AY24" s="400"/>
      <c r="AZ24" s="400"/>
      <c r="BA24" s="400"/>
      <c r="BB24" s="400"/>
      <c r="BC24" s="400"/>
      <c r="BD24" s="400"/>
      <c r="BE24" s="400"/>
      <c r="BF24" s="400"/>
      <c r="BG24" s="400"/>
      <c r="BH24" s="400"/>
      <c r="BI24" s="400"/>
      <c r="BJ24" s="400"/>
      <c r="BK24" s="400"/>
      <c r="BL24" s="400"/>
      <c r="BM24" s="400"/>
      <c r="BN24" s="400"/>
      <c r="BO24" s="400"/>
      <c r="BP24" s="400"/>
      <c r="BQ24" s="400"/>
      <c r="BR24" s="400"/>
      <c r="BS24" s="400"/>
      <c r="BT24" s="400"/>
      <c r="BU24" s="400"/>
      <c r="BV24" s="400"/>
      <c r="BW24" s="400"/>
      <c r="BX24" s="400"/>
      <c r="BY24" s="400"/>
      <c r="BZ24" s="400"/>
      <c r="CA24" s="400"/>
      <c r="CB24" s="400"/>
      <c r="CC24" s="400"/>
      <c r="CD24" s="400"/>
      <c r="CE24" s="400"/>
      <c r="CF24" s="400"/>
      <c r="CG24" s="400"/>
      <c r="CH24" s="400"/>
      <c r="CI24" s="400"/>
      <c r="CJ24" s="400"/>
      <c r="CK24" s="400"/>
      <c r="CL24" s="400"/>
      <c r="CM24" s="400"/>
      <c r="CN24" s="387" t="s">
        <v>208</v>
      </c>
      <c r="CO24" s="388"/>
      <c r="CP24" s="388"/>
      <c r="CQ24" s="388"/>
      <c r="CR24" s="388"/>
      <c r="CS24" s="388"/>
      <c r="CT24" s="388"/>
      <c r="CU24" s="389"/>
      <c r="CV24" s="390" t="s">
        <v>47</v>
      </c>
      <c r="CW24" s="388"/>
      <c r="CX24" s="388"/>
      <c r="CY24" s="388"/>
      <c r="CZ24" s="388"/>
      <c r="DA24" s="388"/>
      <c r="DB24" s="388"/>
      <c r="DC24" s="388"/>
      <c r="DD24" s="388"/>
      <c r="DE24" s="389"/>
      <c r="DF24" s="631"/>
      <c r="DG24" s="632"/>
      <c r="DH24" s="632"/>
      <c r="DI24" s="632"/>
      <c r="DJ24" s="632"/>
      <c r="DK24" s="632"/>
      <c r="DL24" s="632"/>
      <c r="DM24" s="632"/>
      <c r="DN24" s="632"/>
      <c r="DO24" s="632"/>
      <c r="DP24" s="632"/>
      <c r="DQ24" s="632"/>
      <c r="DR24" s="633"/>
      <c r="DS24" s="375"/>
      <c r="DT24" s="376"/>
      <c r="DU24" s="376"/>
      <c r="DV24" s="376"/>
      <c r="DW24" s="376"/>
      <c r="DX24" s="376"/>
      <c r="DY24" s="376"/>
      <c r="DZ24" s="376"/>
      <c r="EA24" s="376"/>
      <c r="EB24" s="376"/>
      <c r="EC24" s="376"/>
      <c r="ED24" s="376"/>
      <c r="EE24" s="405"/>
      <c r="EF24" s="375"/>
      <c r="EG24" s="376"/>
      <c r="EH24" s="376"/>
      <c r="EI24" s="376"/>
      <c r="EJ24" s="376"/>
      <c r="EK24" s="376"/>
      <c r="EL24" s="376"/>
      <c r="EM24" s="376"/>
      <c r="EN24" s="376"/>
      <c r="EO24" s="376"/>
      <c r="EP24" s="376"/>
      <c r="EQ24" s="376"/>
      <c r="ER24" s="405"/>
      <c r="ES24" s="375"/>
      <c r="ET24" s="376"/>
      <c r="EU24" s="376"/>
      <c r="EV24" s="376"/>
      <c r="EW24" s="376"/>
      <c r="EX24" s="376"/>
      <c r="EY24" s="376"/>
      <c r="EZ24" s="376"/>
      <c r="FA24" s="376"/>
      <c r="FB24" s="376"/>
      <c r="FC24" s="376"/>
      <c r="FD24" s="376"/>
      <c r="FE24" s="383"/>
    </row>
    <row r="25" spans="1:161" ht="24" customHeight="1">
      <c r="A25" s="388" t="s">
        <v>209</v>
      </c>
      <c r="B25" s="388"/>
      <c r="C25" s="388"/>
      <c r="D25" s="388"/>
      <c r="E25" s="388"/>
      <c r="F25" s="388"/>
      <c r="G25" s="388"/>
      <c r="H25" s="389"/>
      <c r="I25" s="634" t="s">
        <v>191</v>
      </c>
      <c r="J25" s="421"/>
      <c r="K25" s="421"/>
      <c r="L25" s="421"/>
      <c r="M25" s="421"/>
      <c r="N25" s="421"/>
      <c r="O25" s="421"/>
      <c r="P25" s="421"/>
      <c r="Q25" s="421"/>
      <c r="R25" s="421"/>
      <c r="S25" s="421"/>
      <c r="T25" s="421"/>
      <c r="U25" s="421"/>
      <c r="V25" s="421"/>
      <c r="W25" s="421"/>
      <c r="X25" s="421"/>
      <c r="Y25" s="421"/>
      <c r="Z25" s="421"/>
      <c r="AA25" s="421"/>
      <c r="AB25" s="421"/>
      <c r="AC25" s="421"/>
      <c r="AD25" s="421"/>
      <c r="AE25" s="421"/>
      <c r="AF25" s="421"/>
      <c r="AG25" s="421"/>
      <c r="AH25" s="421"/>
      <c r="AI25" s="421"/>
      <c r="AJ25" s="421"/>
      <c r="AK25" s="421"/>
      <c r="AL25" s="421"/>
      <c r="AM25" s="421"/>
      <c r="AN25" s="421"/>
      <c r="AO25" s="421"/>
      <c r="AP25" s="421"/>
      <c r="AQ25" s="421"/>
      <c r="AR25" s="421"/>
      <c r="AS25" s="421"/>
      <c r="AT25" s="421"/>
      <c r="AU25" s="421"/>
      <c r="AV25" s="421"/>
      <c r="AW25" s="421"/>
      <c r="AX25" s="421"/>
      <c r="AY25" s="421"/>
      <c r="AZ25" s="421"/>
      <c r="BA25" s="421"/>
      <c r="BB25" s="421"/>
      <c r="BC25" s="421"/>
      <c r="BD25" s="421"/>
      <c r="BE25" s="421"/>
      <c r="BF25" s="421"/>
      <c r="BG25" s="421"/>
      <c r="BH25" s="421"/>
      <c r="BI25" s="421"/>
      <c r="BJ25" s="421"/>
      <c r="BK25" s="421"/>
      <c r="BL25" s="421"/>
      <c r="BM25" s="421"/>
      <c r="BN25" s="421"/>
      <c r="BO25" s="421"/>
      <c r="BP25" s="421"/>
      <c r="BQ25" s="421"/>
      <c r="BR25" s="421"/>
      <c r="BS25" s="421"/>
      <c r="BT25" s="421"/>
      <c r="BU25" s="421"/>
      <c r="BV25" s="421"/>
      <c r="BW25" s="421"/>
      <c r="BX25" s="421"/>
      <c r="BY25" s="421"/>
      <c r="BZ25" s="421"/>
      <c r="CA25" s="421"/>
      <c r="CB25" s="421"/>
      <c r="CC25" s="421"/>
      <c r="CD25" s="421"/>
      <c r="CE25" s="421"/>
      <c r="CF25" s="421"/>
      <c r="CG25" s="421"/>
      <c r="CH25" s="421"/>
      <c r="CI25" s="421"/>
      <c r="CJ25" s="421"/>
      <c r="CK25" s="421"/>
      <c r="CL25" s="421"/>
      <c r="CM25" s="421"/>
      <c r="CN25" s="387" t="s">
        <v>210</v>
      </c>
      <c r="CO25" s="388"/>
      <c r="CP25" s="388"/>
      <c r="CQ25" s="388"/>
      <c r="CR25" s="388"/>
      <c r="CS25" s="388"/>
      <c r="CT25" s="388"/>
      <c r="CU25" s="389"/>
      <c r="CV25" s="390" t="s">
        <v>47</v>
      </c>
      <c r="CW25" s="388"/>
      <c r="CX25" s="388"/>
      <c r="CY25" s="388"/>
      <c r="CZ25" s="388"/>
      <c r="DA25" s="388"/>
      <c r="DB25" s="388"/>
      <c r="DC25" s="388"/>
      <c r="DD25" s="388"/>
      <c r="DE25" s="389"/>
      <c r="DF25" s="631"/>
      <c r="DG25" s="632"/>
      <c r="DH25" s="632"/>
      <c r="DI25" s="632"/>
      <c r="DJ25" s="632"/>
      <c r="DK25" s="632"/>
      <c r="DL25" s="632"/>
      <c r="DM25" s="632"/>
      <c r="DN25" s="632"/>
      <c r="DO25" s="632"/>
      <c r="DP25" s="632"/>
      <c r="DQ25" s="632"/>
      <c r="DR25" s="633"/>
      <c r="DS25" s="375"/>
      <c r="DT25" s="376"/>
      <c r="DU25" s="376"/>
      <c r="DV25" s="376"/>
      <c r="DW25" s="376"/>
      <c r="DX25" s="376"/>
      <c r="DY25" s="376"/>
      <c r="DZ25" s="376"/>
      <c r="EA25" s="376"/>
      <c r="EB25" s="376"/>
      <c r="EC25" s="376"/>
      <c r="ED25" s="376"/>
      <c r="EE25" s="405"/>
      <c r="EF25" s="375"/>
      <c r="EG25" s="376"/>
      <c r="EH25" s="376"/>
      <c r="EI25" s="376"/>
      <c r="EJ25" s="376"/>
      <c r="EK25" s="376"/>
      <c r="EL25" s="376"/>
      <c r="EM25" s="376"/>
      <c r="EN25" s="376"/>
      <c r="EO25" s="376"/>
      <c r="EP25" s="376"/>
      <c r="EQ25" s="376"/>
      <c r="ER25" s="405"/>
      <c r="ES25" s="375"/>
      <c r="ET25" s="376"/>
      <c r="EU25" s="376"/>
      <c r="EV25" s="376"/>
      <c r="EW25" s="376"/>
      <c r="EX25" s="376"/>
      <c r="EY25" s="376"/>
      <c r="EZ25" s="376"/>
      <c r="FA25" s="376"/>
      <c r="FB25" s="376"/>
      <c r="FC25" s="376"/>
      <c r="FD25" s="376"/>
      <c r="FE25" s="383"/>
    </row>
    <row r="26" spans="1:161" ht="12.75" customHeight="1">
      <c r="A26" s="388" t="s">
        <v>211</v>
      </c>
      <c r="B26" s="388"/>
      <c r="C26" s="388"/>
      <c r="D26" s="388"/>
      <c r="E26" s="388"/>
      <c r="F26" s="388"/>
      <c r="G26" s="388"/>
      <c r="H26" s="389"/>
      <c r="I26" s="634" t="s">
        <v>194</v>
      </c>
      <c r="J26" s="421"/>
      <c r="K26" s="421"/>
      <c r="L26" s="421"/>
      <c r="M26" s="421"/>
      <c r="N26" s="421"/>
      <c r="O26" s="421"/>
      <c r="P26" s="421"/>
      <c r="Q26" s="421"/>
      <c r="R26" s="421"/>
      <c r="S26" s="421"/>
      <c r="T26" s="421"/>
      <c r="U26" s="421"/>
      <c r="V26" s="421"/>
      <c r="W26" s="421"/>
      <c r="X26" s="421"/>
      <c r="Y26" s="421"/>
      <c r="Z26" s="421"/>
      <c r="AA26" s="421"/>
      <c r="AB26" s="421"/>
      <c r="AC26" s="421"/>
      <c r="AD26" s="421"/>
      <c r="AE26" s="421"/>
      <c r="AF26" s="421"/>
      <c r="AG26" s="421"/>
      <c r="AH26" s="421"/>
      <c r="AI26" s="421"/>
      <c r="AJ26" s="421"/>
      <c r="AK26" s="421"/>
      <c r="AL26" s="421"/>
      <c r="AM26" s="421"/>
      <c r="AN26" s="421"/>
      <c r="AO26" s="421"/>
      <c r="AP26" s="421"/>
      <c r="AQ26" s="421"/>
      <c r="AR26" s="421"/>
      <c r="AS26" s="421"/>
      <c r="AT26" s="421"/>
      <c r="AU26" s="421"/>
      <c r="AV26" s="421"/>
      <c r="AW26" s="421"/>
      <c r="AX26" s="421"/>
      <c r="AY26" s="421"/>
      <c r="AZ26" s="421"/>
      <c r="BA26" s="421"/>
      <c r="BB26" s="421"/>
      <c r="BC26" s="421"/>
      <c r="BD26" s="421"/>
      <c r="BE26" s="421"/>
      <c r="BF26" s="421"/>
      <c r="BG26" s="421"/>
      <c r="BH26" s="421"/>
      <c r="BI26" s="421"/>
      <c r="BJ26" s="421"/>
      <c r="BK26" s="421"/>
      <c r="BL26" s="421"/>
      <c r="BM26" s="421"/>
      <c r="BN26" s="421"/>
      <c r="BO26" s="421"/>
      <c r="BP26" s="421"/>
      <c r="BQ26" s="421"/>
      <c r="BR26" s="421"/>
      <c r="BS26" s="421"/>
      <c r="BT26" s="421"/>
      <c r="BU26" s="421"/>
      <c r="BV26" s="421"/>
      <c r="BW26" s="421"/>
      <c r="BX26" s="421"/>
      <c r="BY26" s="421"/>
      <c r="BZ26" s="421"/>
      <c r="CA26" s="421"/>
      <c r="CB26" s="421"/>
      <c r="CC26" s="421"/>
      <c r="CD26" s="421"/>
      <c r="CE26" s="421"/>
      <c r="CF26" s="421"/>
      <c r="CG26" s="421"/>
      <c r="CH26" s="421"/>
      <c r="CI26" s="421"/>
      <c r="CJ26" s="421"/>
      <c r="CK26" s="421"/>
      <c r="CL26" s="421"/>
      <c r="CM26" s="421"/>
      <c r="CN26" s="387" t="s">
        <v>212</v>
      </c>
      <c r="CO26" s="388"/>
      <c r="CP26" s="388"/>
      <c r="CQ26" s="388"/>
      <c r="CR26" s="388"/>
      <c r="CS26" s="388"/>
      <c r="CT26" s="388"/>
      <c r="CU26" s="389"/>
      <c r="CV26" s="390" t="s">
        <v>47</v>
      </c>
      <c r="CW26" s="388"/>
      <c r="CX26" s="388"/>
      <c r="CY26" s="388"/>
      <c r="CZ26" s="388"/>
      <c r="DA26" s="388"/>
      <c r="DB26" s="388"/>
      <c r="DC26" s="388"/>
      <c r="DD26" s="388"/>
      <c r="DE26" s="389"/>
      <c r="DF26" s="631"/>
      <c r="DG26" s="632"/>
      <c r="DH26" s="632"/>
      <c r="DI26" s="632"/>
      <c r="DJ26" s="632"/>
      <c r="DK26" s="632"/>
      <c r="DL26" s="632"/>
      <c r="DM26" s="632"/>
      <c r="DN26" s="632"/>
      <c r="DO26" s="632"/>
      <c r="DP26" s="632"/>
      <c r="DQ26" s="632"/>
      <c r="DR26" s="633"/>
      <c r="DS26" s="375"/>
      <c r="DT26" s="376"/>
      <c r="DU26" s="376"/>
      <c r="DV26" s="376"/>
      <c r="DW26" s="376"/>
      <c r="DX26" s="376"/>
      <c r="DY26" s="376"/>
      <c r="DZ26" s="376"/>
      <c r="EA26" s="376"/>
      <c r="EB26" s="376"/>
      <c r="EC26" s="376"/>
      <c r="ED26" s="376"/>
      <c r="EE26" s="405"/>
      <c r="EF26" s="375"/>
      <c r="EG26" s="376"/>
      <c r="EH26" s="376"/>
      <c r="EI26" s="376"/>
      <c r="EJ26" s="376"/>
      <c r="EK26" s="376"/>
      <c r="EL26" s="376"/>
      <c r="EM26" s="376"/>
      <c r="EN26" s="376"/>
      <c r="EO26" s="376"/>
      <c r="EP26" s="376"/>
      <c r="EQ26" s="376"/>
      <c r="ER26" s="405"/>
      <c r="ES26" s="375"/>
      <c r="ET26" s="376"/>
      <c r="EU26" s="376"/>
      <c r="EV26" s="376"/>
      <c r="EW26" s="376"/>
      <c r="EX26" s="376"/>
      <c r="EY26" s="376"/>
      <c r="EZ26" s="376"/>
      <c r="FA26" s="376"/>
      <c r="FB26" s="376"/>
      <c r="FC26" s="376"/>
      <c r="FD26" s="376"/>
      <c r="FE26" s="383"/>
    </row>
    <row r="27" spans="1:161" ht="12" thickBot="1">
      <c r="A27" s="388" t="s">
        <v>213</v>
      </c>
      <c r="B27" s="388"/>
      <c r="C27" s="388"/>
      <c r="D27" s="388"/>
      <c r="E27" s="388"/>
      <c r="F27" s="388"/>
      <c r="G27" s="388"/>
      <c r="H27" s="389"/>
      <c r="I27" s="647" t="s">
        <v>214</v>
      </c>
      <c r="J27" s="400"/>
      <c r="K27" s="400"/>
      <c r="L27" s="400"/>
      <c r="M27" s="400"/>
      <c r="N27" s="400"/>
      <c r="O27" s="400"/>
      <c r="P27" s="400"/>
      <c r="Q27" s="400"/>
      <c r="R27" s="400"/>
      <c r="S27" s="400"/>
      <c r="T27" s="400"/>
      <c r="U27" s="400"/>
      <c r="V27" s="400"/>
      <c r="W27" s="400"/>
      <c r="X27" s="400"/>
      <c r="Y27" s="400"/>
      <c r="Z27" s="400"/>
      <c r="AA27" s="400"/>
      <c r="AB27" s="400"/>
      <c r="AC27" s="400"/>
      <c r="AD27" s="400"/>
      <c r="AE27" s="400"/>
      <c r="AF27" s="400"/>
      <c r="AG27" s="400"/>
      <c r="AH27" s="400"/>
      <c r="AI27" s="400"/>
      <c r="AJ27" s="400"/>
      <c r="AK27" s="400"/>
      <c r="AL27" s="400"/>
      <c r="AM27" s="400"/>
      <c r="AN27" s="400"/>
      <c r="AO27" s="400"/>
      <c r="AP27" s="400"/>
      <c r="AQ27" s="400"/>
      <c r="AR27" s="400"/>
      <c r="AS27" s="400"/>
      <c r="AT27" s="400"/>
      <c r="AU27" s="400"/>
      <c r="AV27" s="400"/>
      <c r="AW27" s="400"/>
      <c r="AX27" s="400"/>
      <c r="AY27" s="400"/>
      <c r="AZ27" s="400"/>
      <c r="BA27" s="400"/>
      <c r="BB27" s="400"/>
      <c r="BC27" s="400"/>
      <c r="BD27" s="400"/>
      <c r="BE27" s="400"/>
      <c r="BF27" s="400"/>
      <c r="BG27" s="400"/>
      <c r="BH27" s="400"/>
      <c r="BI27" s="400"/>
      <c r="BJ27" s="400"/>
      <c r="BK27" s="400"/>
      <c r="BL27" s="400"/>
      <c r="BM27" s="400"/>
      <c r="BN27" s="400"/>
      <c r="BO27" s="400"/>
      <c r="BP27" s="400"/>
      <c r="BQ27" s="400"/>
      <c r="BR27" s="400"/>
      <c r="BS27" s="400"/>
      <c r="BT27" s="400"/>
      <c r="BU27" s="400"/>
      <c r="BV27" s="400"/>
      <c r="BW27" s="400"/>
      <c r="BX27" s="400"/>
      <c r="BY27" s="400"/>
      <c r="BZ27" s="400"/>
      <c r="CA27" s="400"/>
      <c r="CB27" s="400"/>
      <c r="CC27" s="400"/>
      <c r="CD27" s="400"/>
      <c r="CE27" s="400"/>
      <c r="CF27" s="400"/>
      <c r="CG27" s="400"/>
      <c r="CH27" s="400"/>
      <c r="CI27" s="400"/>
      <c r="CJ27" s="400"/>
      <c r="CK27" s="400"/>
      <c r="CL27" s="400"/>
      <c r="CM27" s="400"/>
      <c r="CN27" s="401" t="s">
        <v>215</v>
      </c>
      <c r="CO27" s="402"/>
      <c r="CP27" s="402"/>
      <c r="CQ27" s="402"/>
      <c r="CR27" s="402"/>
      <c r="CS27" s="402"/>
      <c r="CT27" s="402"/>
      <c r="CU27" s="403"/>
      <c r="CV27" s="404" t="s">
        <v>47</v>
      </c>
      <c r="CW27" s="402"/>
      <c r="CX27" s="402"/>
      <c r="CY27" s="402"/>
      <c r="CZ27" s="402"/>
      <c r="DA27" s="402"/>
      <c r="DB27" s="402"/>
      <c r="DC27" s="402"/>
      <c r="DD27" s="402"/>
      <c r="DE27" s="403"/>
      <c r="DF27" s="641">
        <f>DF28</f>
        <v>417524.32</v>
      </c>
      <c r="DG27" s="642"/>
      <c r="DH27" s="642"/>
      <c r="DI27" s="642"/>
      <c r="DJ27" s="642"/>
      <c r="DK27" s="642"/>
      <c r="DL27" s="642"/>
      <c r="DM27" s="642"/>
      <c r="DN27" s="642"/>
      <c r="DO27" s="642"/>
      <c r="DP27" s="642"/>
      <c r="DQ27" s="642"/>
      <c r="DR27" s="643"/>
      <c r="DS27" s="644">
        <f>DS28</f>
        <v>376000</v>
      </c>
      <c r="DT27" s="645"/>
      <c r="DU27" s="645"/>
      <c r="DV27" s="645"/>
      <c r="DW27" s="645"/>
      <c r="DX27" s="645"/>
      <c r="DY27" s="645"/>
      <c r="DZ27" s="645"/>
      <c r="EA27" s="645"/>
      <c r="EB27" s="645"/>
      <c r="EC27" s="645"/>
      <c r="ED27" s="645"/>
      <c r="EE27" s="646"/>
      <c r="EF27" s="644">
        <f>EF28</f>
        <v>376000</v>
      </c>
      <c r="EG27" s="645"/>
      <c r="EH27" s="645"/>
      <c r="EI27" s="645"/>
      <c r="EJ27" s="645"/>
      <c r="EK27" s="645"/>
      <c r="EL27" s="645"/>
      <c r="EM27" s="645"/>
      <c r="EN27" s="645"/>
      <c r="EO27" s="645"/>
      <c r="EP27" s="645"/>
      <c r="EQ27" s="645"/>
      <c r="ER27" s="646"/>
      <c r="ES27" s="395"/>
      <c r="ET27" s="396"/>
      <c r="EU27" s="396"/>
      <c r="EV27" s="396"/>
      <c r="EW27" s="396"/>
      <c r="EX27" s="396"/>
      <c r="EY27" s="396"/>
      <c r="EZ27" s="396"/>
      <c r="FA27" s="396"/>
      <c r="FB27" s="396"/>
      <c r="FC27" s="396"/>
      <c r="FD27" s="396"/>
      <c r="FE27" s="398"/>
    </row>
    <row r="28" spans="1:161" ht="24" customHeight="1" thickBot="1">
      <c r="A28" s="388" t="s">
        <v>216</v>
      </c>
      <c r="B28" s="388"/>
      <c r="C28" s="388"/>
      <c r="D28" s="388"/>
      <c r="E28" s="388"/>
      <c r="F28" s="388"/>
      <c r="G28" s="388"/>
      <c r="H28" s="389"/>
      <c r="I28" s="634" t="s">
        <v>191</v>
      </c>
      <c r="J28" s="421"/>
      <c r="K28" s="421"/>
      <c r="L28" s="421"/>
      <c r="M28" s="421"/>
      <c r="N28" s="421"/>
      <c r="O28" s="421"/>
      <c r="P28" s="421"/>
      <c r="Q28" s="421"/>
      <c r="R28" s="421"/>
      <c r="S28" s="421"/>
      <c r="T28" s="421"/>
      <c r="U28" s="421"/>
      <c r="V28" s="421"/>
      <c r="W28" s="421"/>
      <c r="X28" s="421"/>
      <c r="Y28" s="421"/>
      <c r="Z28" s="421"/>
      <c r="AA28" s="421"/>
      <c r="AB28" s="421"/>
      <c r="AC28" s="421"/>
      <c r="AD28" s="421"/>
      <c r="AE28" s="421"/>
      <c r="AF28" s="421"/>
      <c r="AG28" s="421"/>
      <c r="AH28" s="421"/>
      <c r="AI28" s="421"/>
      <c r="AJ28" s="421"/>
      <c r="AK28" s="421"/>
      <c r="AL28" s="421"/>
      <c r="AM28" s="421"/>
      <c r="AN28" s="421"/>
      <c r="AO28" s="421"/>
      <c r="AP28" s="421"/>
      <c r="AQ28" s="421"/>
      <c r="AR28" s="421"/>
      <c r="AS28" s="421"/>
      <c r="AT28" s="421"/>
      <c r="AU28" s="421"/>
      <c r="AV28" s="421"/>
      <c r="AW28" s="421"/>
      <c r="AX28" s="421"/>
      <c r="AY28" s="421"/>
      <c r="AZ28" s="421"/>
      <c r="BA28" s="421"/>
      <c r="BB28" s="421"/>
      <c r="BC28" s="421"/>
      <c r="BD28" s="421"/>
      <c r="BE28" s="421"/>
      <c r="BF28" s="421"/>
      <c r="BG28" s="421"/>
      <c r="BH28" s="421"/>
      <c r="BI28" s="421"/>
      <c r="BJ28" s="421"/>
      <c r="BK28" s="421"/>
      <c r="BL28" s="421"/>
      <c r="BM28" s="421"/>
      <c r="BN28" s="421"/>
      <c r="BO28" s="421"/>
      <c r="BP28" s="421"/>
      <c r="BQ28" s="421"/>
      <c r="BR28" s="421"/>
      <c r="BS28" s="421"/>
      <c r="BT28" s="421"/>
      <c r="BU28" s="421"/>
      <c r="BV28" s="421"/>
      <c r="BW28" s="421"/>
      <c r="BX28" s="421"/>
      <c r="BY28" s="421"/>
      <c r="BZ28" s="421"/>
      <c r="CA28" s="421"/>
      <c r="CB28" s="421"/>
      <c r="CC28" s="421"/>
      <c r="CD28" s="421"/>
      <c r="CE28" s="421"/>
      <c r="CF28" s="421"/>
      <c r="CG28" s="421"/>
      <c r="CH28" s="421"/>
      <c r="CI28" s="421"/>
      <c r="CJ28" s="421"/>
      <c r="CK28" s="421"/>
      <c r="CL28" s="421"/>
      <c r="CM28" s="421"/>
      <c r="CN28" s="444" t="s">
        <v>217</v>
      </c>
      <c r="CO28" s="445"/>
      <c r="CP28" s="445"/>
      <c r="CQ28" s="445"/>
      <c r="CR28" s="445"/>
      <c r="CS28" s="445"/>
      <c r="CT28" s="445"/>
      <c r="CU28" s="446"/>
      <c r="CV28" s="447" t="s">
        <v>47</v>
      </c>
      <c r="CW28" s="445"/>
      <c r="CX28" s="445"/>
      <c r="CY28" s="445"/>
      <c r="CZ28" s="445"/>
      <c r="DA28" s="445"/>
      <c r="DB28" s="445"/>
      <c r="DC28" s="445"/>
      <c r="DD28" s="445"/>
      <c r="DE28" s="446"/>
      <c r="DF28" s="635">
        <f>'стр.1_4'!FM139</f>
        <v>417524.32</v>
      </c>
      <c r="DG28" s="636"/>
      <c r="DH28" s="636"/>
      <c r="DI28" s="636"/>
      <c r="DJ28" s="636"/>
      <c r="DK28" s="636"/>
      <c r="DL28" s="636"/>
      <c r="DM28" s="636"/>
      <c r="DN28" s="636"/>
      <c r="DO28" s="636"/>
      <c r="DP28" s="636"/>
      <c r="DQ28" s="636"/>
      <c r="DR28" s="637"/>
      <c r="DS28" s="638">
        <f>'стр.1_4'!DS41</f>
        <v>376000</v>
      </c>
      <c r="DT28" s="639"/>
      <c r="DU28" s="639"/>
      <c r="DV28" s="639"/>
      <c r="DW28" s="639"/>
      <c r="DX28" s="639"/>
      <c r="DY28" s="639"/>
      <c r="DZ28" s="639"/>
      <c r="EA28" s="639"/>
      <c r="EB28" s="639"/>
      <c r="EC28" s="639"/>
      <c r="ED28" s="639"/>
      <c r="EE28" s="640"/>
      <c r="EF28" s="638">
        <f>'стр.1_4'!EF41</f>
        <v>376000</v>
      </c>
      <c r="EG28" s="639"/>
      <c r="EH28" s="639"/>
      <c r="EI28" s="639"/>
      <c r="EJ28" s="639"/>
      <c r="EK28" s="639"/>
      <c r="EL28" s="639"/>
      <c r="EM28" s="639"/>
      <c r="EN28" s="639"/>
      <c r="EO28" s="639"/>
      <c r="EP28" s="639"/>
      <c r="EQ28" s="639"/>
      <c r="ER28" s="640"/>
      <c r="ES28" s="441"/>
      <c r="ET28" s="442"/>
      <c r="EU28" s="442"/>
      <c r="EV28" s="442"/>
      <c r="EW28" s="442"/>
      <c r="EX28" s="442"/>
      <c r="EY28" s="442"/>
      <c r="EZ28" s="442"/>
      <c r="FA28" s="442"/>
      <c r="FB28" s="442"/>
      <c r="FC28" s="442"/>
      <c r="FD28" s="442"/>
      <c r="FE28" s="443"/>
    </row>
    <row r="29" spans="1:161" ht="24" customHeight="1">
      <c r="A29" s="388"/>
      <c r="B29" s="388"/>
      <c r="C29" s="388"/>
      <c r="D29" s="388"/>
      <c r="E29" s="388"/>
      <c r="F29" s="388"/>
      <c r="G29" s="388"/>
      <c r="H29" s="389"/>
      <c r="I29" s="634" t="s">
        <v>142</v>
      </c>
      <c r="J29" s="421"/>
      <c r="K29" s="421"/>
      <c r="L29" s="421"/>
      <c r="M29" s="421"/>
      <c r="N29" s="421"/>
      <c r="O29" s="421"/>
      <c r="P29" s="421"/>
      <c r="Q29" s="421"/>
      <c r="R29" s="421"/>
      <c r="S29" s="421"/>
      <c r="T29" s="421"/>
      <c r="U29" s="421"/>
      <c r="V29" s="421"/>
      <c r="W29" s="421"/>
      <c r="X29" s="421"/>
      <c r="Y29" s="421"/>
      <c r="Z29" s="421"/>
      <c r="AA29" s="421"/>
      <c r="AB29" s="421"/>
      <c r="AC29" s="421"/>
      <c r="AD29" s="421"/>
      <c r="AE29" s="421"/>
      <c r="AF29" s="421"/>
      <c r="AG29" s="421"/>
      <c r="AH29" s="421"/>
      <c r="AI29" s="421"/>
      <c r="AJ29" s="421"/>
      <c r="AK29" s="421"/>
      <c r="AL29" s="421"/>
      <c r="AM29" s="421"/>
      <c r="AN29" s="421"/>
      <c r="AO29" s="421"/>
      <c r="AP29" s="421"/>
      <c r="AQ29" s="421"/>
      <c r="AR29" s="421"/>
      <c r="AS29" s="421"/>
      <c r="AT29" s="421"/>
      <c r="AU29" s="421"/>
      <c r="AV29" s="421"/>
      <c r="AW29" s="421"/>
      <c r="AX29" s="421"/>
      <c r="AY29" s="421"/>
      <c r="AZ29" s="421"/>
      <c r="BA29" s="421"/>
      <c r="BB29" s="421"/>
      <c r="BC29" s="421"/>
      <c r="BD29" s="421"/>
      <c r="BE29" s="421"/>
      <c r="BF29" s="421"/>
      <c r="BG29" s="421"/>
      <c r="BH29" s="421"/>
      <c r="BI29" s="421"/>
      <c r="BJ29" s="421"/>
      <c r="BK29" s="421"/>
      <c r="BL29" s="421"/>
      <c r="BM29" s="421"/>
      <c r="BN29" s="421"/>
      <c r="BO29" s="421"/>
      <c r="BP29" s="421"/>
      <c r="BQ29" s="421"/>
      <c r="BR29" s="421"/>
      <c r="BS29" s="421"/>
      <c r="BT29" s="421"/>
      <c r="BU29" s="421"/>
      <c r="BV29" s="421"/>
      <c r="BW29" s="421"/>
      <c r="BX29" s="421"/>
      <c r="BY29" s="421"/>
      <c r="BZ29" s="421"/>
      <c r="CA29" s="421"/>
      <c r="CB29" s="421"/>
      <c r="CC29" s="421"/>
      <c r="CD29" s="421"/>
      <c r="CE29" s="421"/>
      <c r="CF29" s="421"/>
      <c r="CG29" s="421"/>
      <c r="CH29" s="421"/>
      <c r="CI29" s="421"/>
      <c r="CJ29" s="421"/>
      <c r="CK29" s="421"/>
      <c r="CL29" s="421"/>
      <c r="CM29" s="421"/>
      <c r="CN29" s="444" t="s">
        <v>379</v>
      </c>
      <c r="CO29" s="445"/>
      <c r="CP29" s="445"/>
      <c r="CQ29" s="445"/>
      <c r="CR29" s="445"/>
      <c r="CS29" s="445"/>
      <c r="CT29" s="445"/>
      <c r="CU29" s="446"/>
      <c r="CV29" s="447" t="s">
        <v>47</v>
      </c>
      <c r="CW29" s="445"/>
      <c r="CX29" s="445"/>
      <c r="CY29" s="445"/>
      <c r="CZ29" s="445"/>
      <c r="DA29" s="445"/>
      <c r="DB29" s="445"/>
      <c r="DC29" s="445"/>
      <c r="DD29" s="445"/>
      <c r="DE29" s="446"/>
      <c r="DF29" s="635"/>
      <c r="DG29" s="636"/>
      <c r="DH29" s="636"/>
      <c r="DI29" s="636"/>
      <c r="DJ29" s="636"/>
      <c r="DK29" s="636"/>
      <c r="DL29" s="636"/>
      <c r="DM29" s="636"/>
      <c r="DN29" s="636"/>
      <c r="DO29" s="636"/>
      <c r="DP29" s="636"/>
      <c r="DQ29" s="636"/>
      <c r="DR29" s="637"/>
      <c r="DS29" s="441"/>
      <c r="DT29" s="442"/>
      <c r="DU29" s="442"/>
      <c r="DV29" s="442"/>
      <c r="DW29" s="442"/>
      <c r="DX29" s="442"/>
      <c r="DY29" s="442"/>
      <c r="DZ29" s="442"/>
      <c r="EA29" s="442"/>
      <c r="EB29" s="442"/>
      <c r="EC29" s="442"/>
      <c r="ED29" s="442"/>
      <c r="EE29" s="675"/>
      <c r="EF29" s="441"/>
      <c r="EG29" s="442"/>
      <c r="EH29" s="442"/>
      <c r="EI29" s="442"/>
      <c r="EJ29" s="442"/>
      <c r="EK29" s="442"/>
      <c r="EL29" s="442"/>
      <c r="EM29" s="442"/>
      <c r="EN29" s="442"/>
      <c r="EO29" s="442"/>
      <c r="EP29" s="442"/>
      <c r="EQ29" s="442"/>
      <c r="ER29" s="675"/>
      <c r="ES29" s="441"/>
      <c r="ET29" s="442"/>
      <c r="EU29" s="442"/>
      <c r="EV29" s="442"/>
      <c r="EW29" s="442"/>
      <c r="EX29" s="442"/>
      <c r="EY29" s="442"/>
      <c r="EZ29" s="442"/>
      <c r="FA29" s="442"/>
      <c r="FB29" s="442"/>
      <c r="FC29" s="442"/>
      <c r="FD29" s="442"/>
      <c r="FE29" s="443"/>
    </row>
    <row r="30" spans="1:161" ht="11.25">
      <c r="A30" s="388" t="s">
        <v>218</v>
      </c>
      <c r="B30" s="388"/>
      <c r="C30" s="388"/>
      <c r="D30" s="388"/>
      <c r="E30" s="388"/>
      <c r="F30" s="388"/>
      <c r="G30" s="388"/>
      <c r="H30" s="389"/>
      <c r="I30" s="634" t="s">
        <v>219</v>
      </c>
      <c r="J30" s="421"/>
      <c r="K30" s="421"/>
      <c r="L30" s="421"/>
      <c r="M30" s="421"/>
      <c r="N30" s="421"/>
      <c r="O30" s="421"/>
      <c r="P30" s="421"/>
      <c r="Q30" s="421"/>
      <c r="R30" s="421"/>
      <c r="S30" s="421"/>
      <c r="T30" s="421"/>
      <c r="U30" s="421"/>
      <c r="V30" s="421"/>
      <c r="W30" s="421"/>
      <c r="X30" s="421"/>
      <c r="Y30" s="421"/>
      <c r="Z30" s="421"/>
      <c r="AA30" s="421"/>
      <c r="AB30" s="421"/>
      <c r="AC30" s="421"/>
      <c r="AD30" s="421"/>
      <c r="AE30" s="421"/>
      <c r="AF30" s="421"/>
      <c r="AG30" s="421"/>
      <c r="AH30" s="421"/>
      <c r="AI30" s="421"/>
      <c r="AJ30" s="421"/>
      <c r="AK30" s="421"/>
      <c r="AL30" s="421"/>
      <c r="AM30" s="421"/>
      <c r="AN30" s="421"/>
      <c r="AO30" s="421"/>
      <c r="AP30" s="421"/>
      <c r="AQ30" s="421"/>
      <c r="AR30" s="421"/>
      <c r="AS30" s="421"/>
      <c r="AT30" s="421"/>
      <c r="AU30" s="421"/>
      <c r="AV30" s="421"/>
      <c r="AW30" s="421"/>
      <c r="AX30" s="421"/>
      <c r="AY30" s="421"/>
      <c r="AZ30" s="421"/>
      <c r="BA30" s="421"/>
      <c r="BB30" s="421"/>
      <c r="BC30" s="421"/>
      <c r="BD30" s="421"/>
      <c r="BE30" s="421"/>
      <c r="BF30" s="421"/>
      <c r="BG30" s="421"/>
      <c r="BH30" s="421"/>
      <c r="BI30" s="421"/>
      <c r="BJ30" s="421"/>
      <c r="BK30" s="421"/>
      <c r="BL30" s="421"/>
      <c r="BM30" s="421"/>
      <c r="BN30" s="421"/>
      <c r="BO30" s="421"/>
      <c r="BP30" s="421"/>
      <c r="BQ30" s="421"/>
      <c r="BR30" s="421"/>
      <c r="BS30" s="421"/>
      <c r="BT30" s="421"/>
      <c r="BU30" s="421"/>
      <c r="BV30" s="421"/>
      <c r="BW30" s="421"/>
      <c r="BX30" s="421"/>
      <c r="BY30" s="421"/>
      <c r="BZ30" s="421"/>
      <c r="CA30" s="421"/>
      <c r="CB30" s="421"/>
      <c r="CC30" s="421"/>
      <c r="CD30" s="421"/>
      <c r="CE30" s="421"/>
      <c r="CF30" s="421"/>
      <c r="CG30" s="421"/>
      <c r="CH30" s="421"/>
      <c r="CI30" s="421"/>
      <c r="CJ30" s="421"/>
      <c r="CK30" s="421"/>
      <c r="CL30" s="421"/>
      <c r="CM30" s="421"/>
      <c r="CN30" s="387" t="s">
        <v>220</v>
      </c>
      <c r="CO30" s="388"/>
      <c r="CP30" s="388"/>
      <c r="CQ30" s="388"/>
      <c r="CR30" s="388"/>
      <c r="CS30" s="388"/>
      <c r="CT30" s="388"/>
      <c r="CU30" s="389"/>
      <c r="CV30" s="390" t="s">
        <v>47</v>
      </c>
      <c r="CW30" s="388"/>
      <c r="CX30" s="388"/>
      <c r="CY30" s="388"/>
      <c r="CZ30" s="388"/>
      <c r="DA30" s="388"/>
      <c r="DB30" s="388"/>
      <c r="DC30" s="388"/>
      <c r="DD30" s="388"/>
      <c r="DE30" s="389"/>
      <c r="DF30" s="631"/>
      <c r="DG30" s="632"/>
      <c r="DH30" s="632"/>
      <c r="DI30" s="632"/>
      <c r="DJ30" s="632"/>
      <c r="DK30" s="632"/>
      <c r="DL30" s="632"/>
      <c r="DM30" s="632"/>
      <c r="DN30" s="632"/>
      <c r="DO30" s="632"/>
      <c r="DP30" s="632"/>
      <c r="DQ30" s="632"/>
      <c r="DR30" s="633"/>
      <c r="DS30" s="375"/>
      <c r="DT30" s="376"/>
      <c r="DU30" s="376"/>
      <c r="DV30" s="376"/>
      <c r="DW30" s="376"/>
      <c r="DX30" s="376"/>
      <c r="DY30" s="376"/>
      <c r="DZ30" s="376"/>
      <c r="EA30" s="376"/>
      <c r="EB30" s="376"/>
      <c r="EC30" s="376"/>
      <c r="ED30" s="376"/>
      <c r="EE30" s="405"/>
      <c r="EF30" s="375"/>
      <c r="EG30" s="376"/>
      <c r="EH30" s="376"/>
      <c r="EI30" s="376"/>
      <c r="EJ30" s="376"/>
      <c r="EK30" s="376"/>
      <c r="EL30" s="376"/>
      <c r="EM30" s="376"/>
      <c r="EN30" s="376"/>
      <c r="EO30" s="376"/>
      <c r="EP30" s="376"/>
      <c r="EQ30" s="376"/>
      <c r="ER30" s="405"/>
      <c r="ES30" s="375"/>
      <c r="ET30" s="376"/>
      <c r="EU30" s="376"/>
      <c r="EV30" s="376"/>
      <c r="EW30" s="376"/>
      <c r="EX30" s="376"/>
      <c r="EY30" s="376"/>
      <c r="EZ30" s="376"/>
      <c r="FA30" s="376"/>
      <c r="FB30" s="376"/>
      <c r="FC30" s="376"/>
      <c r="FD30" s="376"/>
      <c r="FE30" s="383"/>
    </row>
    <row r="31" spans="1:161" ht="24" customHeight="1">
      <c r="A31" s="388" t="s">
        <v>12</v>
      </c>
      <c r="B31" s="388"/>
      <c r="C31" s="388"/>
      <c r="D31" s="388"/>
      <c r="E31" s="388"/>
      <c r="F31" s="388"/>
      <c r="G31" s="388"/>
      <c r="H31" s="389"/>
      <c r="I31" s="625" t="s">
        <v>221</v>
      </c>
      <c r="J31" s="540"/>
      <c r="K31" s="540"/>
      <c r="L31" s="540"/>
      <c r="M31" s="540"/>
      <c r="N31" s="540"/>
      <c r="O31" s="540"/>
      <c r="P31" s="540"/>
      <c r="Q31" s="540"/>
      <c r="R31" s="540"/>
      <c r="S31" s="540"/>
      <c r="T31" s="540"/>
      <c r="U31" s="540"/>
      <c r="V31" s="540"/>
      <c r="W31" s="540"/>
      <c r="X31" s="540"/>
      <c r="Y31" s="540"/>
      <c r="Z31" s="540"/>
      <c r="AA31" s="540"/>
      <c r="AB31" s="540"/>
      <c r="AC31" s="540"/>
      <c r="AD31" s="540"/>
      <c r="AE31" s="540"/>
      <c r="AF31" s="540"/>
      <c r="AG31" s="540"/>
      <c r="AH31" s="540"/>
      <c r="AI31" s="540"/>
      <c r="AJ31" s="540"/>
      <c r="AK31" s="540"/>
      <c r="AL31" s="540"/>
      <c r="AM31" s="540"/>
      <c r="AN31" s="540"/>
      <c r="AO31" s="540"/>
      <c r="AP31" s="540"/>
      <c r="AQ31" s="540"/>
      <c r="AR31" s="540"/>
      <c r="AS31" s="540"/>
      <c r="AT31" s="540"/>
      <c r="AU31" s="540"/>
      <c r="AV31" s="540"/>
      <c r="AW31" s="540"/>
      <c r="AX31" s="540"/>
      <c r="AY31" s="540"/>
      <c r="AZ31" s="540"/>
      <c r="BA31" s="540"/>
      <c r="BB31" s="540"/>
      <c r="BC31" s="540"/>
      <c r="BD31" s="540"/>
      <c r="BE31" s="540"/>
      <c r="BF31" s="540"/>
      <c r="BG31" s="540"/>
      <c r="BH31" s="540"/>
      <c r="BI31" s="540"/>
      <c r="BJ31" s="540"/>
      <c r="BK31" s="540"/>
      <c r="BL31" s="540"/>
      <c r="BM31" s="540"/>
      <c r="BN31" s="540"/>
      <c r="BO31" s="540"/>
      <c r="BP31" s="540"/>
      <c r="BQ31" s="540"/>
      <c r="BR31" s="540"/>
      <c r="BS31" s="540"/>
      <c r="BT31" s="540"/>
      <c r="BU31" s="540"/>
      <c r="BV31" s="540"/>
      <c r="BW31" s="540"/>
      <c r="BX31" s="540"/>
      <c r="BY31" s="540"/>
      <c r="BZ31" s="540"/>
      <c r="CA31" s="540"/>
      <c r="CB31" s="540"/>
      <c r="CC31" s="540"/>
      <c r="CD31" s="540"/>
      <c r="CE31" s="540"/>
      <c r="CF31" s="540"/>
      <c r="CG31" s="540"/>
      <c r="CH31" s="540"/>
      <c r="CI31" s="540"/>
      <c r="CJ31" s="540"/>
      <c r="CK31" s="540"/>
      <c r="CL31" s="540"/>
      <c r="CM31" s="540"/>
      <c r="CN31" s="387" t="s">
        <v>222</v>
      </c>
      <c r="CO31" s="388"/>
      <c r="CP31" s="388"/>
      <c r="CQ31" s="388"/>
      <c r="CR31" s="388"/>
      <c r="CS31" s="388"/>
      <c r="CT31" s="388"/>
      <c r="CU31" s="389"/>
      <c r="CV31" s="390" t="s">
        <v>47</v>
      </c>
      <c r="CW31" s="388"/>
      <c r="CX31" s="388"/>
      <c r="CY31" s="388"/>
      <c r="CZ31" s="388"/>
      <c r="DA31" s="388"/>
      <c r="DB31" s="388"/>
      <c r="DC31" s="388"/>
      <c r="DD31" s="388"/>
      <c r="DE31" s="389"/>
      <c r="DF31" s="626">
        <f>DF16+DF25+DF28+DF18</f>
        <v>5631862.989999999</v>
      </c>
      <c r="DG31" s="627"/>
      <c r="DH31" s="627"/>
      <c r="DI31" s="627"/>
      <c r="DJ31" s="627"/>
      <c r="DK31" s="627"/>
      <c r="DL31" s="627"/>
      <c r="DM31" s="627"/>
      <c r="DN31" s="627"/>
      <c r="DO31" s="627"/>
      <c r="DP31" s="627"/>
      <c r="DQ31" s="627"/>
      <c r="DR31" s="628"/>
      <c r="DS31" s="626">
        <f>DS16+DS25+DS28+DS18</f>
        <v>6940564</v>
      </c>
      <c r="DT31" s="627"/>
      <c r="DU31" s="627"/>
      <c r="DV31" s="627"/>
      <c r="DW31" s="627"/>
      <c r="DX31" s="627"/>
      <c r="DY31" s="627"/>
      <c r="DZ31" s="627"/>
      <c r="EA31" s="627"/>
      <c r="EB31" s="627"/>
      <c r="EC31" s="627"/>
      <c r="ED31" s="627"/>
      <c r="EE31" s="628"/>
      <c r="EF31" s="626">
        <f>EF16+EF25+EF28+EF18</f>
        <v>7108756</v>
      </c>
      <c r="EG31" s="627"/>
      <c r="EH31" s="627"/>
      <c r="EI31" s="627"/>
      <c r="EJ31" s="627"/>
      <c r="EK31" s="627"/>
      <c r="EL31" s="627"/>
      <c r="EM31" s="627"/>
      <c r="EN31" s="627"/>
      <c r="EO31" s="627"/>
      <c r="EP31" s="627"/>
      <c r="EQ31" s="627"/>
      <c r="ER31" s="628"/>
      <c r="ES31" s="375"/>
      <c r="ET31" s="376"/>
      <c r="EU31" s="376"/>
      <c r="EV31" s="376"/>
      <c r="EW31" s="376"/>
      <c r="EX31" s="376"/>
      <c r="EY31" s="376"/>
      <c r="EZ31" s="376"/>
      <c r="FA31" s="376"/>
      <c r="FB31" s="376"/>
      <c r="FC31" s="376"/>
      <c r="FD31" s="376"/>
      <c r="FE31" s="383"/>
    </row>
    <row r="32" spans="1:161" ht="11.25">
      <c r="A32" s="453"/>
      <c r="B32" s="453"/>
      <c r="C32" s="453"/>
      <c r="D32" s="453"/>
      <c r="E32" s="453"/>
      <c r="F32" s="453"/>
      <c r="G32" s="453"/>
      <c r="H32" s="454"/>
      <c r="I32" s="629" t="s">
        <v>223</v>
      </c>
      <c r="J32" s="480"/>
      <c r="K32" s="480"/>
      <c r="L32" s="480"/>
      <c r="M32" s="480"/>
      <c r="N32" s="480"/>
      <c r="O32" s="480"/>
      <c r="P32" s="480"/>
      <c r="Q32" s="480"/>
      <c r="R32" s="480"/>
      <c r="S32" s="480"/>
      <c r="T32" s="480"/>
      <c r="U32" s="480"/>
      <c r="V32" s="480"/>
      <c r="W32" s="480"/>
      <c r="X32" s="480"/>
      <c r="Y32" s="480"/>
      <c r="Z32" s="480"/>
      <c r="AA32" s="480"/>
      <c r="AB32" s="480"/>
      <c r="AC32" s="480"/>
      <c r="AD32" s="480"/>
      <c r="AE32" s="480"/>
      <c r="AF32" s="480"/>
      <c r="AG32" s="480"/>
      <c r="AH32" s="480"/>
      <c r="AI32" s="480"/>
      <c r="AJ32" s="480"/>
      <c r="AK32" s="480"/>
      <c r="AL32" s="480"/>
      <c r="AM32" s="480"/>
      <c r="AN32" s="480"/>
      <c r="AO32" s="480"/>
      <c r="AP32" s="480"/>
      <c r="AQ32" s="480"/>
      <c r="AR32" s="480"/>
      <c r="AS32" s="480"/>
      <c r="AT32" s="480"/>
      <c r="AU32" s="480"/>
      <c r="AV32" s="480"/>
      <c r="AW32" s="480"/>
      <c r="AX32" s="480"/>
      <c r="AY32" s="480"/>
      <c r="AZ32" s="480"/>
      <c r="BA32" s="480"/>
      <c r="BB32" s="480"/>
      <c r="BC32" s="480"/>
      <c r="BD32" s="480"/>
      <c r="BE32" s="480"/>
      <c r="BF32" s="480"/>
      <c r="BG32" s="480"/>
      <c r="BH32" s="480"/>
      <c r="BI32" s="480"/>
      <c r="BJ32" s="480"/>
      <c r="BK32" s="480"/>
      <c r="BL32" s="480"/>
      <c r="BM32" s="480"/>
      <c r="BN32" s="480"/>
      <c r="BO32" s="480"/>
      <c r="BP32" s="480"/>
      <c r="BQ32" s="480"/>
      <c r="BR32" s="480"/>
      <c r="BS32" s="480"/>
      <c r="BT32" s="480"/>
      <c r="BU32" s="480"/>
      <c r="BV32" s="480"/>
      <c r="BW32" s="480"/>
      <c r="BX32" s="480"/>
      <c r="BY32" s="480"/>
      <c r="BZ32" s="480"/>
      <c r="CA32" s="480"/>
      <c r="CB32" s="480"/>
      <c r="CC32" s="480"/>
      <c r="CD32" s="480"/>
      <c r="CE32" s="480"/>
      <c r="CF32" s="480"/>
      <c r="CG32" s="480"/>
      <c r="CH32" s="480"/>
      <c r="CI32" s="480"/>
      <c r="CJ32" s="480"/>
      <c r="CK32" s="480"/>
      <c r="CL32" s="480"/>
      <c r="CM32" s="630"/>
      <c r="CN32" s="452" t="s">
        <v>224</v>
      </c>
      <c r="CO32" s="453"/>
      <c r="CP32" s="453"/>
      <c r="CQ32" s="453"/>
      <c r="CR32" s="453"/>
      <c r="CS32" s="453"/>
      <c r="CT32" s="453"/>
      <c r="CU32" s="454"/>
      <c r="CV32" s="455"/>
      <c r="CW32" s="453"/>
      <c r="CX32" s="453"/>
      <c r="CY32" s="453"/>
      <c r="CZ32" s="453"/>
      <c r="DA32" s="453"/>
      <c r="DB32" s="453"/>
      <c r="DC32" s="453"/>
      <c r="DD32" s="453"/>
      <c r="DE32" s="454"/>
      <c r="DF32" s="619">
        <f>DF31</f>
        <v>5631862.989999999</v>
      </c>
      <c r="DG32" s="620"/>
      <c r="DH32" s="620"/>
      <c r="DI32" s="620"/>
      <c r="DJ32" s="620"/>
      <c r="DK32" s="620"/>
      <c r="DL32" s="620"/>
      <c r="DM32" s="620"/>
      <c r="DN32" s="620"/>
      <c r="DO32" s="620"/>
      <c r="DP32" s="620"/>
      <c r="DQ32" s="620"/>
      <c r="DR32" s="621"/>
      <c r="DS32" s="619">
        <f>DS31</f>
        <v>6940564</v>
      </c>
      <c r="DT32" s="620"/>
      <c r="DU32" s="620"/>
      <c r="DV32" s="620"/>
      <c r="DW32" s="620"/>
      <c r="DX32" s="620"/>
      <c r="DY32" s="620"/>
      <c r="DZ32" s="620"/>
      <c r="EA32" s="620"/>
      <c r="EB32" s="620"/>
      <c r="EC32" s="620"/>
      <c r="ED32" s="620"/>
      <c r="EE32" s="621"/>
      <c r="EF32" s="619">
        <f>EF31</f>
        <v>7108756</v>
      </c>
      <c r="EG32" s="620"/>
      <c r="EH32" s="620"/>
      <c r="EI32" s="620"/>
      <c r="EJ32" s="620"/>
      <c r="EK32" s="620"/>
      <c r="EL32" s="620"/>
      <c r="EM32" s="620"/>
      <c r="EN32" s="620"/>
      <c r="EO32" s="620"/>
      <c r="EP32" s="620"/>
      <c r="EQ32" s="620"/>
      <c r="ER32" s="621"/>
      <c r="ES32" s="367"/>
      <c r="ET32" s="368"/>
      <c r="EU32" s="368"/>
      <c r="EV32" s="368"/>
      <c r="EW32" s="368"/>
      <c r="EX32" s="368"/>
      <c r="EY32" s="368"/>
      <c r="EZ32" s="368"/>
      <c r="FA32" s="368"/>
      <c r="FB32" s="368"/>
      <c r="FC32" s="368"/>
      <c r="FD32" s="368"/>
      <c r="FE32" s="451"/>
    </row>
    <row r="33" spans="1:161" ht="11.25">
      <c r="A33" s="414"/>
      <c r="B33" s="414"/>
      <c r="C33" s="414"/>
      <c r="D33" s="414"/>
      <c r="E33" s="414"/>
      <c r="F33" s="414"/>
      <c r="G33" s="414"/>
      <c r="H33" s="415"/>
      <c r="I33" s="618"/>
      <c r="J33" s="478"/>
      <c r="K33" s="478"/>
      <c r="L33" s="478"/>
      <c r="M33" s="478"/>
      <c r="N33" s="478"/>
      <c r="O33" s="478"/>
      <c r="P33" s="478"/>
      <c r="Q33" s="478"/>
      <c r="R33" s="478"/>
      <c r="S33" s="478"/>
      <c r="T33" s="478"/>
      <c r="U33" s="478"/>
      <c r="V33" s="478"/>
      <c r="W33" s="478"/>
      <c r="X33" s="478"/>
      <c r="Y33" s="478"/>
      <c r="Z33" s="478"/>
      <c r="AA33" s="478"/>
      <c r="AB33" s="478"/>
      <c r="AC33" s="478"/>
      <c r="AD33" s="478"/>
      <c r="AE33" s="478"/>
      <c r="AF33" s="478"/>
      <c r="AG33" s="478"/>
      <c r="AH33" s="478"/>
      <c r="AI33" s="478"/>
      <c r="AJ33" s="478"/>
      <c r="AK33" s="478"/>
      <c r="AL33" s="478"/>
      <c r="AM33" s="478"/>
      <c r="AN33" s="478"/>
      <c r="AO33" s="478"/>
      <c r="AP33" s="478"/>
      <c r="AQ33" s="478"/>
      <c r="AR33" s="478"/>
      <c r="AS33" s="478"/>
      <c r="AT33" s="478"/>
      <c r="AU33" s="478"/>
      <c r="AV33" s="478"/>
      <c r="AW33" s="478"/>
      <c r="AX33" s="478"/>
      <c r="AY33" s="478"/>
      <c r="AZ33" s="478"/>
      <c r="BA33" s="478"/>
      <c r="BB33" s="478"/>
      <c r="BC33" s="478"/>
      <c r="BD33" s="478"/>
      <c r="BE33" s="478"/>
      <c r="BF33" s="478"/>
      <c r="BG33" s="478"/>
      <c r="BH33" s="478"/>
      <c r="BI33" s="478"/>
      <c r="BJ33" s="478"/>
      <c r="BK33" s="478"/>
      <c r="BL33" s="478"/>
      <c r="BM33" s="478"/>
      <c r="BN33" s="478"/>
      <c r="BO33" s="478"/>
      <c r="BP33" s="478"/>
      <c r="BQ33" s="478"/>
      <c r="BR33" s="478"/>
      <c r="BS33" s="478"/>
      <c r="BT33" s="478"/>
      <c r="BU33" s="478"/>
      <c r="BV33" s="478"/>
      <c r="BW33" s="478"/>
      <c r="BX33" s="478"/>
      <c r="BY33" s="478"/>
      <c r="BZ33" s="478"/>
      <c r="CA33" s="478"/>
      <c r="CB33" s="478"/>
      <c r="CC33" s="478"/>
      <c r="CD33" s="478"/>
      <c r="CE33" s="478"/>
      <c r="CF33" s="478"/>
      <c r="CG33" s="478"/>
      <c r="CH33" s="478"/>
      <c r="CI33" s="478"/>
      <c r="CJ33" s="478"/>
      <c r="CK33" s="478"/>
      <c r="CL33" s="478"/>
      <c r="CM33" s="478"/>
      <c r="CN33" s="413"/>
      <c r="CO33" s="414"/>
      <c r="CP33" s="414"/>
      <c r="CQ33" s="414"/>
      <c r="CR33" s="414"/>
      <c r="CS33" s="414"/>
      <c r="CT33" s="414"/>
      <c r="CU33" s="415"/>
      <c r="CV33" s="416"/>
      <c r="CW33" s="414"/>
      <c r="CX33" s="414"/>
      <c r="CY33" s="414"/>
      <c r="CZ33" s="414"/>
      <c r="DA33" s="414"/>
      <c r="DB33" s="414"/>
      <c r="DC33" s="414"/>
      <c r="DD33" s="414"/>
      <c r="DE33" s="415"/>
      <c r="DF33" s="622"/>
      <c r="DG33" s="623"/>
      <c r="DH33" s="623"/>
      <c r="DI33" s="623"/>
      <c r="DJ33" s="623"/>
      <c r="DK33" s="623"/>
      <c r="DL33" s="623"/>
      <c r="DM33" s="623"/>
      <c r="DN33" s="623"/>
      <c r="DO33" s="623"/>
      <c r="DP33" s="623"/>
      <c r="DQ33" s="623"/>
      <c r="DR33" s="624"/>
      <c r="DS33" s="622"/>
      <c r="DT33" s="623"/>
      <c r="DU33" s="623"/>
      <c r="DV33" s="623"/>
      <c r="DW33" s="623"/>
      <c r="DX33" s="623"/>
      <c r="DY33" s="623"/>
      <c r="DZ33" s="623"/>
      <c r="EA33" s="623"/>
      <c r="EB33" s="623"/>
      <c r="EC33" s="623"/>
      <c r="ED33" s="623"/>
      <c r="EE33" s="624"/>
      <c r="EF33" s="622"/>
      <c r="EG33" s="623"/>
      <c r="EH33" s="623"/>
      <c r="EI33" s="623"/>
      <c r="EJ33" s="623"/>
      <c r="EK33" s="623"/>
      <c r="EL33" s="623"/>
      <c r="EM33" s="623"/>
      <c r="EN33" s="623"/>
      <c r="EO33" s="623"/>
      <c r="EP33" s="623"/>
      <c r="EQ33" s="623"/>
      <c r="ER33" s="624"/>
      <c r="ES33" s="374"/>
      <c r="ET33" s="372"/>
      <c r="EU33" s="372"/>
      <c r="EV33" s="372"/>
      <c r="EW33" s="372"/>
      <c r="EX33" s="372"/>
      <c r="EY33" s="372"/>
      <c r="EZ33" s="372"/>
      <c r="FA33" s="372"/>
      <c r="FB33" s="372"/>
      <c r="FC33" s="372"/>
      <c r="FD33" s="372"/>
      <c r="FE33" s="424"/>
    </row>
    <row r="34" spans="1:161" ht="24" customHeight="1">
      <c r="A34" s="388" t="s">
        <v>13</v>
      </c>
      <c r="B34" s="388"/>
      <c r="C34" s="388"/>
      <c r="D34" s="388"/>
      <c r="E34" s="388"/>
      <c r="F34" s="388"/>
      <c r="G34" s="388"/>
      <c r="H34" s="389"/>
      <c r="I34" s="625" t="s">
        <v>225</v>
      </c>
      <c r="J34" s="540"/>
      <c r="K34" s="540"/>
      <c r="L34" s="540"/>
      <c r="M34" s="540"/>
      <c r="N34" s="540"/>
      <c r="O34" s="540"/>
      <c r="P34" s="540"/>
      <c r="Q34" s="540"/>
      <c r="R34" s="540"/>
      <c r="S34" s="540"/>
      <c r="T34" s="540"/>
      <c r="U34" s="540"/>
      <c r="V34" s="540"/>
      <c r="W34" s="540"/>
      <c r="X34" s="540"/>
      <c r="Y34" s="540"/>
      <c r="Z34" s="540"/>
      <c r="AA34" s="540"/>
      <c r="AB34" s="540"/>
      <c r="AC34" s="540"/>
      <c r="AD34" s="540"/>
      <c r="AE34" s="540"/>
      <c r="AF34" s="540"/>
      <c r="AG34" s="540"/>
      <c r="AH34" s="540"/>
      <c r="AI34" s="540"/>
      <c r="AJ34" s="540"/>
      <c r="AK34" s="540"/>
      <c r="AL34" s="540"/>
      <c r="AM34" s="540"/>
      <c r="AN34" s="540"/>
      <c r="AO34" s="540"/>
      <c r="AP34" s="540"/>
      <c r="AQ34" s="540"/>
      <c r="AR34" s="540"/>
      <c r="AS34" s="540"/>
      <c r="AT34" s="540"/>
      <c r="AU34" s="540"/>
      <c r="AV34" s="540"/>
      <c r="AW34" s="540"/>
      <c r="AX34" s="540"/>
      <c r="AY34" s="540"/>
      <c r="AZ34" s="540"/>
      <c r="BA34" s="540"/>
      <c r="BB34" s="540"/>
      <c r="BC34" s="540"/>
      <c r="BD34" s="540"/>
      <c r="BE34" s="540"/>
      <c r="BF34" s="540"/>
      <c r="BG34" s="540"/>
      <c r="BH34" s="540"/>
      <c r="BI34" s="540"/>
      <c r="BJ34" s="540"/>
      <c r="BK34" s="540"/>
      <c r="BL34" s="540"/>
      <c r="BM34" s="540"/>
      <c r="BN34" s="540"/>
      <c r="BO34" s="540"/>
      <c r="BP34" s="540"/>
      <c r="BQ34" s="540"/>
      <c r="BR34" s="540"/>
      <c r="BS34" s="540"/>
      <c r="BT34" s="540"/>
      <c r="BU34" s="540"/>
      <c r="BV34" s="540"/>
      <c r="BW34" s="540"/>
      <c r="BX34" s="540"/>
      <c r="BY34" s="540"/>
      <c r="BZ34" s="540"/>
      <c r="CA34" s="540"/>
      <c r="CB34" s="540"/>
      <c r="CC34" s="540"/>
      <c r="CD34" s="540"/>
      <c r="CE34" s="540"/>
      <c r="CF34" s="540"/>
      <c r="CG34" s="540"/>
      <c r="CH34" s="540"/>
      <c r="CI34" s="540"/>
      <c r="CJ34" s="540"/>
      <c r="CK34" s="540"/>
      <c r="CL34" s="540"/>
      <c r="CM34" s="540"/>
      <c r="CN34" s="387" t="s">
        <v>226</v>
      </c>
      <c r="CO34" s="388"/>
      <c r="CP34" s="388"/>
      <c r="CQ34" s="388"/>
      <c r="CR34" s="388"/>
      <c r="CS34" s="388"/>
      <c r="CT34" s="388"/>
      <c r="CU34" s="389"/>
      <c r="CV34" s="390" t="s">
        <v>47</v>
      </c>
      <c r="CW34" s="388"/>
      <c r="CX34" s="388"/>
      <c r="CY34" s="388"/>
      <c r="CZ34" s="388"/>
      <c r="DA34" s="388"/>
      <c r="DB34" s="388"/>
      <c r="DC34" s="388"/>
      <c r="DD34" s="388"/>
      <c r="DE34" s="389"/>
      <c r="DF34" s="375"/>
      <c r="DG34" s="376"/>
      <c r="DH34" s="376"/>
      <c r="DI34" s="376"/>
      <c r="DJ34" s="376"/>
      <c r="DK34" s="376"/>
      <c r="DL34" s="376"/>
      <c r="DM34" s="376"/>
      <c r="DN34" s="376"/>
      <c r="DO34" s="376"/>
      <c r="DP34" s="376"/>
      <c r="DQ34" s="376"/>
      <c r="DR34" s="405"/>
      <c r="DS34" s="375"/>
      <c r="DT34" s="376"/>
      <c r="DU34" s="376"/>
      <c r="DV34" s="376"/>
      <c r="DW34" s="376"/>
      <c r="DX34" s="376"/>
      <c r="DY34" s="376"/>
      <c r="DZ34" s="376"/>
      <c r="EA34" s="376"/>
      <c r="EB34" s="376"/>
      <c r="EC34" s="376"/>
      <c r="ED34" s="376"/>
      <c r="EE34" s="405"/>
      <c r="EF34" s="375"/>
      <c r="EG34" s="376"/>
      <c r="EH34" s="376"/>
      <c r="EI34" s="376"/>
      <c r="EJ34" s="376"/>
      <c r="EK34" s="376"/>
      <c r="EL34" s="376"/>
      <c r="EM34" s="376"/>
      <c r="EN34" s="376"/>
      <c r="EO34" s="376"/>
      <c r="EP34" s="376"/>
      <c r="EQ34" s="376"/>
      <c r="ER34" s="405"/>
      <c r="ES34" s="375"/>
      <c r="ET34" s="376"/>
      <c r="EU34" s="376"/>
      <c r="EV34" s="376"/>
      <c r="EW34" s="376"/>
      <c r="EX34" s="376"/>
      <c r="EY34" s="376"/>
      <c r="EZ34" s="376"/>
      <c r="FA34" s="376"/>
      <c r="FB34" s="376"/>
      <c r="FC34" s="376"/>
      <c r="FD34" s="376"/>
      <c r="FE34" s="383"/>
    </row>
    <row r="35" spans="1:161" ht="11.25">
      <c r="A35" s="453"/>
      <c r="B35" s="453"/>
      <c r="C35" s="453"/>
      <c r="D35" s="453"/>
      <c r="E35" s="453"/>
      <c r="F35" s="453"/>
      <c r="G35" s="453"/>
      <c r="H35" s="454"/>
      <c r="I35" s="629" t="s">
        <v>223</v>
      </c>
      <c r="J35" s="480"/>
      <c r="K35" s="480"/>
      <c r="L35" s="480"/>
      <c r="M35" s="480"/>
      <c r="N35" s="480"/>
      <c r="O35" s="480"/>
      <c r="P35" s="480"/>
      <c r="Q35" s="480"/>
      <c r="R35" s="480"/>
      <c r="S35" s="480"/>
      <c r="T35" s="480"/>
      <c r="U35" s="480"/>
      <c r="V35" s="480"/>
      <c r="W35" s="480"/>
      <c r="X35" s="480"/>
      <c r="Y35" s="480"/>
      <c r="Z35" s="480"/>
      <c r="AA35" s="480"/>
      <c r="AB35" s="480"/>
      <c r="AC35" s="480"/>
      <c r="AD35" s="480"/>
      <c r="AE35" s="480"/>
      <c r="AF35" s="480"/>
      <c r="AG35" s="480"/>
      <c r="AH35" s="480"/>
      <c r="AI35" s="480"/>
      <c r="AJ35" s="480"/>
      <c r="AK35" s="480"/>
      <c r="AL35" s="480"/>
      <c r="AM35" s="480"/>
      <c r="AN35" s="480"/>
      <c r="AO35" s="480"/>
      <c r="AP35" s="480"/>
      <c r="AQ35" s="480"/>
      <c r="AR35" s="480"/>
      <c r="AS35" s="480"/>
      <c r="AT35" s="480"/>
      <c r="AU35" s="480"/>
      <c r="AV35" s="480"/>
      <c r="AW35" s="480"/>
      <c r="AX35" s="480"/>
      <c r="AY35" s="480"/>
      <c r="AZ35" s="480"/>
      <c r="BA35" s="480"/>
      <c r="BB35" s="480"/>
      <c r="BC35" s="480"/>
      <c r="BD35" s="480"/>
      <c r="BE35" s="480"/>
      <c r="BF35" s="480"/>
      <c r="BG35" s="480"/>
      <c r="BH35" s="480"/>
      <c r="BI35" s="480"/>
      <c r="BJ35" s="480"/>
      <c r="BK35" s="480"/>
      <c r="BL35" s="480"/>
      <c r="BM35" s="480"/>
      <c r="BN35" s="480"/>
      <c r="BO35" s="480"/>
      <c r="BP35" s="480"/>
      <c r="BQ35" s="480"/>
      <c r="BR35" s="480"/>
      <c r="BS35" s="480"/>
      <c r="BT35" s="480"/>
      <c r="BU35" s="480"/>
      <c r="BV35" s="480"/>
      <c r="BW35" s="480"/>
      <c r="BX35" s="480"/>
      <c r="BY35" s="480"/>
      <c r="BZ35" s="480"/>
      <c r="CA35" s="480"/>
      <c r="CB35" s="480"/>
      <c r="CC35" s="480"/>
      <c r="CD35" s="480"/>
      <c r="CE35" s="480"/>
      <c r="CF35" s="480"/>
      <c r="CG35" s="480"/>
      <c r="CH35" s="480"/>
      <c r="CI35" s="480"/>
      <c r="CJ35" s="480"/>
      <c r="CK35" s="480"/>
      <c r="CL35" s="480"/>
      <c r="CM35" s="630"/>
      <c r="CN35" s="452" t="s">
        <v>227</v>
      </c>
      <c r="CO35" s="453"/>
      <c r="CP35" s="453"/>
      <c r="CQ35" s="453"/>
      <c r="CR35" s="453"/>
      <c r="CS35" s="453"/>
      <c r="CT35" s="453"/>
      <c r="CU35" s="454"/>
      <c r="CV35" s="455"/>
      <c r="CW35" s="453"/>
      <c r="CX35" s="453"/>
      <c r="CY35" s="453"/>
      <c r="CZ35" s="453"/>
      <c r="DA35" s="453"/>
      <c r="DB35" s="453"/>
      <c r="DC35" s="453"/>
      <c r="DD35" s="453"/>
      <c r="DE35" s="454"/>
      <c r="DF35" s="367"/>
      <c r="DG35" s="368"/>
      <c r="DH35" s="368"/>
      <c r="DI35" s="368"/>
      <c r="DJ35" s="368"/>
      <c r="DK35" s="368"/>
      <c r="DL35" s="368"/>
      <c r="DM35" s="368"/>
      <c r="DN35" s="368"/>
      <c r="DO35" s="368"/>
      <c r="DP35" s="368"/>
      <c r="DQ35" s="368"/>
      <c r="DR35" s="369"/>
      <c r="DS35" s="367"/>
      <c r="DT35" s="368"/>
      <c r="DU35" s="368"/>
      <c r="DV35" s="368"/>
      <c r="DW35" s="368"/>
      <c r="DX35" s="368"/>
      <c r="DY35" s="368"/>
      <c r="DZ35" s="368"/>
      <c r="EA35" s="368"/>
      <c r="EB35" s="368"/>
      <c r="EC35" s="368"/>
      <c r="ED35" s="368"/>
      <c r="EE35" s="369"/>
      <c r="EF35" s="367"/>
      <c r="EG35" s="368"/>
      <c r="EH35" s="368"/>
      <c r="EI35" s="368"/>
      <c r="EJ35" s="368"/>
      <c r="EK35" s="368"/>
      <c r="EL35" s="368"/>
      <c r="EM35" s="368"/>
      <c r="EN35" s="368"/>
      <c r="EO35" s="368"/>
      <c r="EP35" s="368"/>
      <c r="EQ35" s="368"/>
      <c r="ER35" s="369"/>
      <c r="ES35" s="367"/>
      <c r="ET35" s="368"/>
      <c r="EU35" s="368"/>
      <c r="EV35" s="368"/>
      <c r="EW35" s="368"/>
      <c r="EX35" s="368"/>
      <c r="EY35" s="368"/>
      <c r="EZ35" s="368"/>
      <c r="FA35" s="368"/>
      <c r="FB35" s="368"/>
      <c r="FC35" s="368"/>
      <c r="FD35" s="368"/>
      <c r="FE35" s="451"/>
    </row>
    <row r="36" spans="1:161" ht="12" thickBot="1">
      <c r="A36" s="414"/>
      <c r="B36" s="414"/>
      <c r="C36" s="414"/>
      <c r="D36" s="414"/>
      <c r="E36" s="414"/>
      <c r="F36" s="414"/>
      <c r="G36" s="414"/>
      <c r="H36" s="415"/>
      <c r="I36" s="618"/>
      <c r="J36" s="478"/>
      <c r="K36" s="478"/>
      <c r="L36" s="478"/>
      <c r="M36" s="478"/>
      <c r="N36" s="478"/>
      <c r="O36" s="478"/>
      <c r="P36" s="478"/>
      <c r="Q36" s="478"/>
      <c r="R36" s="478"/>
      <c r="S36" s="478"/>
      <c r="T36" s="478"/>
      <c r="U36" s="478"/>
      <c r="V36" s="478"/>
      <c r="W36" s="478"/>
      <c r="X36" s="478"/>
      <c r="Y36" s="478"/>
      <c r="Z36" s="478"/>
      <c r="AA36" s="478"/>
      <c r="AB36" s="478"/>
      <c r="AC36" s="478"/>
      <c r="AD36" s="478"/>
      <c r="AE36" s="478"/>
      <c r="AF36" s="478"/>
      <c r="AG36" s="478"/>
      <c r="AH36" s="478"/>
      <c r="AI36" s="478"/>
      <c r="AJ36" s="478"/>
      <c r="AK36" s="478"/>
      <c r="AL36" s="478"/>
      <c r="AM36" s="478"/>
      <c r="AN36" s="478"/>
      <c r="AO36" s="478"/>
      <c r="AP36" s="478"/>
      <c r="AQ36" s="478"/>
      <c r="AR36" s="478"/>
      <c r="AS36" s="478"/>
      <c r="AT36" s="478"/>
      <c r="AU36" s="478"/>
      <c r="AV36" s="478"/>
      <c r="AW36" s="478"/>
      <c r="AX36" s="478"/>
      <c r="AY36" s="478"/>
      <c r="AZ36" s="478"/>
      <c r="BA36" s="478"/>
      <c r="BB36" s="478"/>
      <c r="BC36" s="478"/>
      <c r="BD36" s="478"/>
      <c r="BE36" s="478"/>
      <c r="BF36" s="478"/>
      <c r="BG36" s="478"/>
      <c r="BH36" s="478"/>
      <c r="BI36" s="478"/>
      <c r="BJ36" s="478"/>
      <c r="BK36" s="478"/>
      <c r="BL36" s="478"/>
      <c r="BM36" s="478"/>
      <c r="BN36" s="478"/>
      <c r="BO36" s="478"/>
      <c r="BP36" s="478"/>
      <c r="BQ36" s="478"/>
      <c r="BR36" s="478"/>
      <c r="BS36" s="478"/>
      <c r="BT36" s="478"/>
      <c r="BU36" s="478"/>
      <c r="BV36" s="478"/>
      <c r="BW36" s="478"/>
      <c r="BX36" s="478"/>
      <c r="BY36" s="478"/>
      <c r="BZ36" s="478"/>
      <c r="CA36" s="478"/>
      <c r="CB36" s="478"/>
      <c r="CC36" s="478"/>
      <c r="CD36" s="478"/>
      <c r="CE36" s="478"/>
      <c r="CF36" s="478"/>
      <c r="CG36" s="478"/>
      <c r="CH36" s="478"/>
      <c r="CI36" s="478"/>
      <c r="CJ36" s="478"/>
      <c r="CK36" s="478"/>
      <c r="CL36" s="478"/>
      <c r="CM36" s="478"/>
      <c r="CN36" s="534"/>
      <c r="CO36" s="535"/>
      <c r="CP36" s="535"/>
      <c r="CQ36" s="535"/>
      <c r="CR36" s="535"/>
      <c r="CS36" s="535"/>
      <c r="CT36" s="535"/>
      <c r="CU36" s="536"/>
      <c r="CV36" s="537"/>
      <c r="CW36" s="535"/>
      <c r="CX36" s="535"/>
      <c r="CY36" s="535"/>
      <c r="CZ36" s="535"/>
      <c r="DA36" s="535"/>
      <c r="DB36" s="535"/>
      <c r="DC36" s="535"/>
      <c r="DD36" s="535"/>
      <c r="DE36" s="536"/>
      <c r="DF36" s="517"/>
      <c r="DG36" s="518"/>
      <c r="DH36" s="518"/>
      <c r="DI36" s="518"/>
      <c r="DJ36" s="518"/>
      <c r="DK36" s="518"/>
      <c r="DL36" s="518"/>
      <c r="DM36" s="518"/>
      <c r="DN36" s="518"/>
      <c r="DO36" s="518"/>
      <c r="DP36" s="518"/>
      <c r="DQ36" s="518"/>
      <c r="DR36" s="533"/>
      <c r="DS36" s="517"/>
      <c r="DT36" s="518"/>
      <c r="DU36" s="518"/>
      <c r="DV36" s="518"/>
      <c r="DW36" s="518"/>
      <c r="DX36" s="518"/>
      <c r="DY36" s="518"/>
      <c r="DZ36" s="518"/>
      <c r="EA36" s="518"/>
      <c r="EB36" s="518"/>
      <c r="EC36" s="518"/>
      <c r="ED36" s="518"/>
      <c r="EE36" s="533"/>
      <c r="EF36" s="517"/>
      <c r="EG36" s="518"/>
      <c r="EH36" s="518"/>
      <c r="EI36" s="518"/>
      <c r="EJ36" s="518"/>
      <c r="EK36" s="518"/>
      <c r="EL36" s="518"/>
      <c r="EM36" s="518"/>
      <c r="EN36" s="518"/>
      <c r="EO36" s="518"/>
      <c r="EP36" s="518"/>
      <c r="EQ36" s="518"/>
      <c r="ER36" s="533"/>
      <c r="ES36" s="517"/>
      <c r="ET36" s="518"/>
      <c r="EU36" s="518"/>
      <c r="EV36" s="518"/>
      <c r="EW36" s="518"/>
      <c r="EX36" s="518"/>
      <c r="EY36" s="518"/>
      <c r="EZ36" s="518"/>
      <c r="FA36" s="518"/>
      <c r="FB36" s="518"/>
      <c r="FC36" s="518"/>
      <c r="FD36" s="518"/>
      <c r="FE36" s="519"/>
    </row>
    <row r="38" ht="11.25">
      <c r="I38" s="1" t="s">
        <v>228</v>
      </c>
    </row>
    <row r="39" spans="9:96" ht="11.25">
      <c r="I39" s="1" t="s">
        <v>229</v>
      </c>
      <c r="AQ39" s="372" t="s">
        <v>319</v>
      </c>
      <c r="AR39" s="372"/>
      <c r="AS39" s="372"/>
      <c r="AT39" s="372"/>
      <c r="AU39" s="372"/>
      <c r="AV39" s="372"/>
      <c r="AW39" s="372"/>
      <c r="AX39" s="372"/>
      <c r="AY39" s="372"/>
      <c r="AZ39" s="372"/>
      <c r="BA39" s="372"/>
      <c r="BB39" s="372"/>
      <c r="BC39" s="372"/>
      <c r="BD39" s="372"/>
      <c r="BE39" s="372"/>
      <c r="BF39" s="372"/>
      <c r="BG39" s="372"/>
      <c r="BH39" s="372"/>
      <c r="BK39" s="372"/>
      <c r="BL39" s="372"/>
      <c r="BM39" s="372"/>
      <c r="BN39" s="372"/>
      <c r="BO39" s="372"/>
      <c r="BP39" s="372"/>
      <c r="BQ39" s="372"/>
      <c r="BR39" s="372"/>
      <c r="BS39" s="372"/>
      <c r="BT39" s="372"/>
      <c r="BU39" s="372"/>
      <c r="BV39" s="372"/>
      <c r="BY39" s="372" t="s">
        <v>355</v>
      </c>
      <c r="BZ39" s="372"/>
      <c r="CA39" s="372"/>
      <c r="CB39" s="372"/>
      <c r="CC39" s="372"/>
      <c r="CD39" s="372"/>
      <c r="CE39" s="372"/>
      <c r="CF39" s="372"/>
      <c r="CG39" s="372"/>
      <c r="CH39" s="372"/>
      <c r="CI39" s="372"/>
      <c r="CJ39" s="372"/>
      <c r="CK39" s="372"/>
      <c r="CL39" s="372"/>
      <c r="CM39" s="372"/>
      <c r="CN39" s="372"/>
      <c r="CO39" s="372"/>
      <c r="CP39" s="372"/>
      <c r="CQ39" s="372"/>
      <c r="CR39" s="372"/>
    </row>
    <row r="40" spans="43:96" s="4" customFormat="1" ht="8.25">
      <c r="AQ40" s="548" t="s">
        <v>230</v>
      </c>
      <c r="AR40" s="548"/>
      <c r="AS40" s="548"/>
      <c r="AT40" s="548"/>
      <c r="AU40" s="548"/>
      <c r="AV40" s="548"/>
      <c r="AW40" s="548"/>
      <c r="AX40" s="548"/>
      <c r="AY40" s="548"/>
      <c r="AZ40" s="548"/>
      <c r="BA40" s="548"/>
      <c r="BB40" s="548"/>
      <c r="BC40" s="548"/>
      <c r="BD40" s="548"/>
      <c r="BE40" s="548"/>
      <c r="BF40" s="548"/>
      <c r="BG40" s="548"/>
      <c r="BH40" s="548"/>
      <c r="BK40" s="548" t="s">
        <v>21</v>
      </c>
      <c r="BL40" s="548"/>
      <c r="BM40" s="548"/>
      <c r="BN40" s="548"/>
      <c r="BO40" s="548"/>
      <c r="BP40" s="548"/>
      <c r="BQ40" s="548"/>
      <c r="BR40" s="548"/>
      <c r="BS40" s="548"/>
      <c r="BT40" s="548"/>
      <c r="BU40" s="548"/>
      <c r="BV40" s="548"/>
      <c r="BY40" s="548" t="s">
        <v>22</v>
      </c>
      <c r="BZ40" s="548"/>
      <c r="CA40" s="548"/>
      <c r="CB40" s="548"/>
      <c r="CC40" s="548"/>
      <c r="CD40" s="548"/>
      <c r="CE40" s="548"/>
      <c r="CF40" s="548"/>
      <c r="CG40" s="548"/>
      <c r="CH40" s="548"/>
      <c r="CI40" s="548"/>
      <c r="CJ40" s="548"/>
      <c r="CK40" s="548"/>
      <c r="CL40" s="548"/>
      <c r="CM40" s="548"/>
      <c r="CN40" s="548"/>
      <c r="CO40" s="548"/>
      <c r="CP40" s="548"/>
      <c r="CQ40" s="548"/>
      <c r="CR40" s="548"/>
    </row>
    <row r="41" spans="43:96" s="4" customFormat="1" ht="3" customHeight="1">
      <c r="AQ41" s="8"/>
      <c r="AR41" s="8"/>
      <c r="AS41" s="8"/>
      <c r="AT41" s="8"/>
      <c r="AU41" s="8"/>
      <c r="AV41" s="8"/>
      <c r="AW41" s="8"/>
      <c r="AX41" s="8"/>
      <c r="AY41" s="8"/>
      <c r="AZ41" s="8"/>
      <c r="BA41" s="8"/>
      <c r="BB41" s="8"/>
      <c r="BC41" s="8"/>
      <c r="BD41" s="8"/>
      <c r="BE41" s="8"/>
      <c r="BF41" s="8"/>
      <c r="BG41" s="8"/>
      <c r="BH41" s="8"/>
      <c r="BK41" s="8"/>
      <c r="BL41" s="8"/>
      <c r="BM41" s="8"/>
      <c r="BN41" s="8"/>
      <c r="BO41" s="8"/>
      <c r="BP41" s="8"/>
      <c r="BQ41" s="8"/>
      <c r="BR41" s="8"/>
      <c r="BS41" s="8"/>
      <c r="BT41" s="8"/>
      <c r="BU41" s="8"/>
      <c r="BV41" s="8"/>
      <c r="BY41" s="8"/>
      <c r="BZ41" s="8"/>
      <c r="CA41" s="8"/>
      <c r="CB41" s="8"/>
      <c r="CC41" s="8"/>
      <c r="CD41" s="8"/>
      <c r="CE41" s="8"/>
      <c r="CF41" s="8"/>
      <c r="CG41" s="8"/>
      <c r="CH41" s="8"/>
      <c r="CI41" s="8"/>
      <c r="CJ41" s="8"/>
      <c r="CK41" s="8"/>
      <c r="CL41" s="8"/>
      <c r="CM41" s="8"/>
      <c r="CN41" s="8"/>
      <c r="CO41" s="8"/>
      <c r="CP41" s="8"/>
      <c r="CQ41" s="8"/>
      <c r="CR41" s="8"/>
    </row>
    <row r="42" spans="9:96" ht="11.25">
      <c r="I42" s="1" t="s">
        <v>231</v>
      </c>
      <c r="AM42" s="372" t="s">
        <v>323</v>
      </c>
      <c r="AN42" s="372"/>
      <c r="AO42" s="372"/>
      <c r="AP42" s="372"/>
      <c r="AQ42" s="372"/>
      <c r="AR42" s="372"/>
      <c r="AS42" s="372"/>
      <c r="AT42" s="372"/>
      <c r="AU42" s="372"/>
      <c r="AV42" s="372"/>
      <c r="AW42" s="372"/>
      <c r="AX42" s="372"/>
      <c r="AY42" s="372"/>
      <c r="AZ42" s="372"/>
      <c r="BA42" s="372"/>
      <c r="BB42" s="372"/>
      <c r="BC42" s="372"/>
      <c r="BD42" s="372"/>
      <c r="BG42" s="372" t="s">
        <v>359</v>
      </c>
      <c r="BH42" s="372"/>
      <c r="BI42" s="372"/>
      <c r="BJ42" s="372"/>
      <c r="BK42" s="372"/>
      <c r="BL42" s="372"/>
      <c r="BM42" s="372"/>
      <c r="BN42" s="372"/>
      <c r="BO42" s="372"/>
      <c r="BP42" s="372"/>
      <c r="BQ42" s="372"/>
      <c r="BR42" s="372"/>
      <c r="BS42" s="372"/>
      <c r="BT42" s="372"/>
      <c r="BU42" s="372"/>
      <c r="BV42" s="372"/>
      <c r="BW42" s="372"/>
      <c r="BX42" s="372"/>
      <c r="CA42" s="414" t="s">
        <v>351</v>
      </c>
      <c r="CB42" s="414"/>
      <c r="CC42" s="414"/>
      <c r="CD42" s="414"/>
      <c r="CE42" s="414"/>
      <c r="CF42" s="414"/>
      <c r="CG42" s="414"/>
      <c r="CH42" s="414"/>
      <c r="CI42" s="414"/>
      <c r="CJ42" s="414"/>
      <c r="CK42" s="414"/>
      <c r="CL42" s="414"/>
      <c r="CM42" s="414"/>
      <c r="CN42" s="414"/>
      <c r="CO42" s="414"/>
      <c r="CP42" s="414"/>
      <c r="CQ42" s="414"/>
      <c r="CR42" s="414"/>
    </row>
    <row r="43" spans="39:96" s="4" customFormat="1" ht="8.25">
      <c r="AM43" s="548" t="s">
        <v>230</v>
      </c>
      <c r="AN43" s="548"/>
      <c r="AO43" s="548"/>
      <c r="AP43" s="548"/>
      <c r="AQ43" s="548"/>
      <c r="AR43" s="548"/>
      <c r="AS43" s="548"/>
      <c r="AT43" s="548"/>
      <c r="AU43" s="548"/>
      <c r="AV43" s="548"/>
      <c r="AW43" s="548"/>
      <c r="AX43" s="548"/>
      <c r="AY43" s="548"/>
      <c r="AZ43" s="548"/>
      <c r="BA43" s="548"/>
      <c r="BB43" s="548"/>
      <c r="BC43" s="548"/>
      <c r="BD43" s="548"/>
      <c r="BG43" s="548" t="s">
        <v>232</v>
      </c>
      <c r="BH43" s="548"/>
      <c r="BI43" s="548"/>
      <c r="BJ43" s="548"/>
      <c r="BK43" s="548"/>
      <c r="BL43" s="548"/>
      <c r="BM43" s="548"/>
      <c r="BN43" s="548"/>
      <c r="BO43" s="548"/>
      <c r="BP43" s="548"/>
      <c r="BQ43" s="548"/>
      <c r="BR43" s="548"/>
      <c r="BS43" s="548"/>
      <c r="BT43" s="548"/>
      <c r="BU43" s="548"/>
      <c r="BV43" s="548"/>
      <c r="BW43" s="548"/>
      <c r="BX43" s="548"/>
      <c r="CA43" s="548" t="s">
        <v>233</v>
      </c>
      <c r="CB43" s="548"/>
      <c r="CC43" s="548"/>
      <c r="CD43" s="548"/>
      <c r="CE43" s="548"/>
      <c r="CF43" s="548"/>
      <c r="CG43" s="548"/>
      <c r="CH43" s="548"/>
      <c r="CI43" s="548"/>
      <c r="CJ43" s="548"/>
      <c r="CK43" s="548"/>
      <c r="CL43" s="548"/>
      <c r="CM43" s="548"/>
      <c r="CN43" s="548"/>
      <c r="CO43" s="548"/>
      <c r="CP43" s="548"/>
      <c r="CQ43" s="548"/>
      <c r="CR43" s="548"/>
    </row>
    <row r="44" spans="39:96" s="4" customFormat="1" ht="3" customHeight="1">
      <c r="AM44" s="8"/>
      <c r="AN44" s="8"/>
      <c r="AO44" s="8"/>
      <c r="AP44" s="8"/>
      <c r="AQ44" s="8"/>
      <c r="AR44" s="8"/>
      <c r="AS44" s="8"/>
      <c r="AT44" s="8"/>
      <c r="AU44" s="8"/>
      <c r="AV44" s="8"/>
      <c r="AW44" s="8"/>
      <c r="AX44" s="8"/>
      <c r="AY44" s="8"/>
      <c r="AZ44" s="8"/>
      <c r="BA44" s="8"/>
      <c r="BB44" s="8"/>
      <c r="BC44" s="8"/>
      <c r="BD44" s="8"/>
      <c r="BG44" s="8"/>
      <c r="BH44" s="8"/>
      <c r="BI44" s="8"/>
      <c r="BJ44" s="8"/>
      <c r="BK44" s="8"/>
      <c r="BL44" s="8"/>
      <c r="BM44" s="8"/>
      <c r="BN44" s="8"/>
      <c r="BO44" s="8"/>
      <c r="BP44" s="8"/>
      <c r="BQ44" s="8"/>
      <c r="BR44" s="8"/>
      <c r="BS44" s="8"/>
      <c r="BT44" s="8"/>
      <c r="BU44" s="8"/>
      <c r="BV44" s="8"/>
      <c r="BW44" s="8"/>
      <c r="BX44" s="8"/>
      <c r="CA44" s="8"/>
      <c r="CB44" s="8"/>
      <c r="CC44" s="8"/>
      <c r="CD44" s="8"/>
      <c r="CE44" s="8"/>
      <c r="CF44" s="8"/>
      <c r="CG44" s="8"/>
      <c r="CH44" s="8"/>
      <c r="CI44" s="8"/>
      <c r="CJ44" s="8"/>
      <c r="CK44" s="8"/>
      <c r="CL44" s="8"/>
      <c r="CM44" s="8"/>
      <c r="CN44" s="8"/>
      <c r="CO44" s="8"/>
      <c r="CP44" s="8"/>
      <c r="CQ44" s="8"/>
      <c r="CR44" s="8"/>
    </row>
    <row r="45" spans="9:38" ht="11.25">
      <c r="I45" s="545" t="s">
        <v>23</v>
      </c>
      <c r="J45" s="545"/>
      <c r="K45" s="414" t="str">
        <f>'стр.1_4'!BK18</f>
        <v>11</v>
      </c>
      <c r="L45" s="372"/>
      <c r="M45" s="372"/>
      <c r="N45" s="541" t="s">
        <v>23</v>
      </c>
      <c r="O45" s="541"/>
      <c r="Q45" s="414" t="str">
        <f>'стр.1_4'!BQ18</f>
        <v>декабря</v>
      </c>
      <c r="R45" s="372"/>
      <c r="S45" s="372"/>
      <c r="T45" s="372"/>
      <c r="U45" s="372"/>
      <c r="V45" s="372"/>
      <c r="W45" s="372"/>
      <c r="X45" s="372"/>
      <c r="Y45" s="372"/>
      <c r="Z45" s="372"/>
      <c r="AA45" s="372"/>
      <c r="AB45" s="372"/>
      <c r="AC45" s="372"/>
      <c r="AD45" s="372"/>
      <c r="AE45" s="372"/>
      <c r="AF45" s="545">
        <v>20</v>
      </c>
      <c r="AG45" s="545"/>
      <c r="AH45" s="545"/>
      <c r="AI45" s="546" t="str">
        <f>'стр.1_4'!CI18</f>
        <v>23</v>
      </c>
      <c r="AJ45" s="542"/>
      <c r="AK45" s="542"/>
      <c r="AL45" s="1" t="s">
        <v>5</v>
      </c>
    </row>
    <row r="46" ht="12" thickBot="1"/>
    <row r="47" spans="1:91" ht="3"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10"/>
    </row>
    <row r="48" spans="1:91" ht="11.25">
      <c r="A48" s="13" t="s">
        <v>234</v>
      </c>
      <c r="CM48" s="14"/>
    </row>
    <row r="49" spans="1:91" ht="11.25">
      <c r="A49" s="614"/>
      <c r="B49" s="372"/>
      <c r="C49" s="372"/>
      <c r="D49" s="372"/>
      <c r="E49" s="372"/>
      <c r="F49" s="372"/>
      <c r="G49" s="372"/>
      <c r="H49" s="372"/>
      <c r="I49" s="372"/>
      <c r="J49" s="372"/>
      <c r="K49" s="372"/>
      <c r="L49" s="372"/>
      <c r="M49" s="372"/>
      <c r="N49" s="372"/>
      <c r="O49" s="372"/>
      <c r="P49" s="372"/>
      <c r="Q49" s="372"/>
      <c r="R49" s="372"/>
      <c r="S49" s="372"/>
      <c r="T49" s="372"/>
      <c r="U49" s="372"/>
      <c r="V49" s="372"/>
      <c r="W49" s="372"/>
      <c r="X49" s="372"/>
      <c r="Y49" s="372"/>
      <c r="Z49" s="372"/>
      <c r="AA49" s="372"/>
      <c r="AB49" s="372"/>
      <c r="AC49" s="372"/>
      <c r="AD49" s="372"/>
      <c r="AE49" s="372"/>
      <c r="AF49" s="372"/>
      <c r="AG49" s="372"/>
      <c r="AH49" s="372"/>
      <c r="AI49" s="372"/>
      <c r="AJ49" s="372"/>
      <c r="AK49" s="372"/>
      <c r="AL49" s="372"/>
      <c r="AM49" s="372"/>
      <c r="AN49" s="372"/>
      <c r="AO49" s="372"/>
      <c r="AP49" s="372"/>
      <c r="AQ49" s="372"/>
      <c r="AR49" s="372"/>
      <c r="AS49" s="372"/>
      <c r="AT49" s="372"/>
      <c r="AU49" s="372"/>
      <c r="AV49" s="372"/>
      <c r="AW49" s="372"/>
      <c r="AX49" s="372"/>
      <c r="AY49" s="372"/>
      <c r="AZ49" s="372"/>
      <c r="BA49" s="372"/>
      <c r="BB49" s="372"/>
      <c r="BC49" s="372"/>
      <c r="BD49" s="372"/>
      <c r="BE49" s="372"/>
      <c r="BF49" s="372"/>
      <c r="BG49" s="372"/>
      <c r="BH49" s="372"/>
      <c r="BI49" s="372"/>
      <c r="BJ49" s="372"/>
      <c r="BK49" s="372"/>
      <c r="BL49" s="372"/>
      <c r="BM49" s="372"/>
      <c r="BN49" s="372"/>
      <c r="BO49" s="372"/>
      <c r="BP49" s="372"/>
      <c r="BQ49" s="372"/>
      <c r="BR49" s="372"/>
      <c r="BS49" s="372"/>
      <c r="BT49" s="372"/>
      <c r="BU49" s="372"/>
      <c r="BV49" s="372"/>
      <c r="BW49" s="372"/>
      <c r="BX49" s="372"/>
      <c r="BY49" s="372"/>
      <c r="BZ49" s="372"/>
      <c r="CA49" s="372"/>
      <c r="CB49" s="372"/>
      <c r="CC49" s="372"/>
      <c r="CD49" s="372"/>
      <c r="CE49" s="372"/>
      <c r="CF49" s="372"/>
      <c r="CG49" s="372"/>
      <c r="CH49" s="372"/>
      <c r="CI49" s="372"/>
      <c r="CJ49" s="372"/>
      <c r="CK49" s="372"/>
      <c r="CL49" s="372"/>
      <c r="CM49" s="615"/>
    </row>
    <row r="50" spans="1:91" s="4" customFormat="1" ht="8.25">
      <c r="A50" s="616" t="s">
        <v>253</v>
      </c>
      <c r="B50" s="548"/>
      <c r="C50" s="548"/>
      <c r="D50" s="548"/>
      <c r="E50" s="548"/>
      <c r="F50" s="548"/>
      <c r="G50" s="548"/>
      <c r="H50" s="548"/>
      <c r="I50" s="548"/>
      <c r="J50" s="548"/>
      <c r="K50" s="548"/>
      <c r="L50" s="548"/>
      <c r="M50" s="548"/>
      <c r="N50" s="548"/>
      <c r="O50" s="548"/>
      <c r="P50" s="548"/>
      <c r="Q50" s="548"/>
      <c r="R50" s="548"/>
      <c r="S50" s="548"/>
      <c r="T50" s="548"/>
      <c r="U50" s="548"/>
      <c r="V50" s="548"/>
      <c r="W50" s="548"/>
      <c r="X50" s="548"/>
      <c r="Y50" s="548"/>
      <c r="Z50" s="548"/>
      <c r="AA50" s="548"/>
      <c r="AB50" s="548"/>
      <c r="AC50" s="548"/>
      <c r="AD50" s="548"/>
      <c r="AE50" s="548"/>
      <c r="AF50" s="548"/>
      <c r="AG50" s="548"/>
      <c r="AH50" s="548"/>
      <c r="AI50" s="548"/>
      <c r="AJ50" s="548"/>
      <c r="AK50" s="548"/>
      <c r="AL50" s="548"/>
      <c r="AM50" s="548"/>
      <c r="AN50" s="548"/>
      <c r="AO50" s="548"/>
      <c r="AP50" s="548"/>
      <c r="AQ50" s="548"/>
      <c r="AR50" s="548"/>
      <c r="AS50" s="548"/>
      <c r="AT50" s="548"/>
      <c r="AU50" s="548"/>
      <c r="AV50" s="548"/>
      <c r="AW50" s="548"/>
      <c r="AX50" s="548"/>
      <c r="AY50" s="548"/>
      <c r="AZ50" s="548"/>
      <c r="BA50" s="548"/>
      <c r="BB50" s="548"/>
      <c r="BC50" s="548"/>
      <c r="BD50" s="548"/>
      <c r="BE50" s="548"/>
      <c r="BF50" s="548"/>
      <c r="BG50" s="548"/>
      <c r="BH50" s="548"/>
      <c r="BI50" s="548"/>
      <c r="BJ50" s="548"/>
      <c r="BK50" s="548"/>
      <c r="BL50" s="548"/>
      <c r="BM50" s="548"/>
      <c r="BN50" s="548"/>
      <c r="BO50" s="548"/>
      <c r="BP50" s="548"/>
      <c r="BQ50" s="548"/>
      <c r="BR50" s="548"/>
      <c r="BS50" s="548"/>
      <c r="BT50" s="548"/>
      <c r="BU50" s="548"/>
      <c r="BV50" s="548"/>
      <c r="BW50" s="548"/>
      <c r="BX50" s="548"/>
      <c r="BY50" s="548"/>
      <c r="BZ50" s="548"/>
      <c r="CA50" s="548"/>
      <c r="CB50" s="548"/>
      <c r="CC50" s="548"/>
      <c r="CD50" s="548"/>
      <c r="CE50" s="548"/>
      <c r="CF50" s="548"/>
      <c r="CG50" s="548"/>
      <c r="CH50" s="548"/>
      <c r="CI50" s="548"/>
      <c r="CJ50" s="548"/>
      <c r="CK50" s="548"/>
      <c r="CL50" s="548"/>
      <c r="CM50" s="617"/>
    </row>
    <row r="51" spans="1:91" s="4" customFormat="1" ht="6" customHeight="1">
      <c r="A51" s="11"/>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12"/>
    </row>
    <row r="52" spans="1:91" ht="11.25">
      <c r="A52" s="614"/>
      <c r="B52" s="372"/>
      <c r="C52" s="372"/>
      <c r="D52" s="372"/>
      <c r="E52" s="372"/>
      <c r="F52" s="372"/>
      <c r="G52" s="372"/>
      <c r="H52" s="372"/>
      <c r="I52" s="372"/>
      <c r="J52" s="372"/>
      <c r="K52" s="372"/>
      <c r="L52" s="372"/>
      <c r="M52" s="372"/>
      <c r="N52" s="372"/>
      <c r="O52" s="372"/>
      <c r="P52" s="372"/>
      <c r="Q52" s="372"/>
      <c r="R52" s="372"/>
      <c r="S52" s="372"/>
      <c r="T52" s="372"/>
      <c r="U52" s="372"/>
      <c r="V52" s="372"/>
      <c r="W52" s="372"/>
      <c r="X52" s="372"/>
      <c r="Y52" s="372"/>
      <c r="AH52" s="372"/>
      <c r="AI52" s="372"/>
      <c r="AJ52" s="372"/>
      <c r="AK52" s="372"/>
      <c r="AL52" s="372"/>
      <c r="AM52" s="372"/>
      <c r="AN52" s="372"/>
      <c r="AO52" s="372"/>
      <c r="AP52" s="372"/>
      <c r="AQ52" s="372"/>
      <c r="AR52" s="372"/>
      <c r="AS52" s="372"/>
      <c r="AT52" s="372"/>
      <c r="AU52" s="372"/>
      <c r="AV52" s="372"/>
      <c r="AW52" s="372"/>
      <c r="AX52" s="372"/>
      <c r="AY52" s="372"/>
      <c r="AZ52" s="372"/>
      <c r="BA52" s="372"/>
      <c r="BB52" s="372"/>
      <c r="BC52" s="372"/>
      <c r="BD52" s="372"/>
      <c r="BE52" s="372"/>
      <c r="BF52" s="372"/>
      <c r="BG52" s="372"/>
      <c r="BH52" s="372"/>
      <c r="BI52" s="372"/>
      <c r="BJ52" s="372"/>
      <c r="BK52" s="372"/>
      <c r="BL52" s="372"/>
      <c r="BM52" s="372"/>
      <c r="BN52" s="372"/>
      <c r="BO52" s="372"/>
      <c r="BP52" s="372"/>
      <c r="BQ52" s="372"/>
      <c r="BR52" s="372"/>
      <c r="BS52" s="372"/>
      <c r="BT52" s="372"/>
      <c r="BU52" s="372"/>
      <c r="BV52" s="372"/>
      <c r="BW52" s="372"/>
      <c r="BX52" s="372"/>
      <c r="BY52" s="372"/>
      <c r="BZ52" s="372"/>
      <c r="CA52" s="372"/>
      <c r="CB52" s="372"/>
      <c r="CC52" s="372"/>
      <c r="CD52" s="372"/>
      <c r="CE52" s="372"/>
      <c r="CF52" s="372"/>
      <c r="CG52" s="372"/>
      <c r="CH52" s="372"/>
      <c r="CI52" s="372"/>
      <c r="CJ52" s="372"/>
      <c r="CK52" s="372"/>
      <c r="CL52" s="372"/>
      <c r="CM52" s="615"/>
    </row>
    <row r="53" spans="1:91" s="4" customFormat="1" ht="8.25">
      <c r="A53" s="616" t="s">
        <v>21</v>
      </c>
      <c r="B53" s="548"/>
      <c r="C53" s="548"/>
      <c r="D53" s="548"/>
      <c r="E53" s="548"/>
      <c r="F53" s="548"/>
      <c r="G53" s="548"/>
      <c r="H53" s="548"/>
      <c r="I53" s="548"/>
      <c r="J53" s="548"/>
      <c r="K53" s="548"/>
      <c r="L53" s="548"/>
      <c r="M53" s="548"/>
      <c r="N53" s="548"/>
      <c r="O53" s="548"/>
      <c r="P53" s="548"/>
      <c r="Q53" s="548"/>
      <c r="R53" s="548"/>
      <c r="S53" s="548"/>
      <c r="T53" s="548"/>
      <c r="U53" s="548"/>
      <c r="V53" s="548"/>
      <c r="W53" s="548"/>
      <c r="X53" s="548"/>
      <c r="Y53" s="548"/>
      <c r="AH53" s="548" t="s">
        <v>22</v>
      </c>
      <c r="AI53" s="548"/>
      <c r="AJ53" s="548"/>
      <c r="AK53" s="548"/>
      <c r="AL53" s="548"/>
      <c r="AM53" s="548"/>
      <c r="AN53" s="548"/>
      <c r="AO53" s="548"/>
      <c r="AP53" s="548"/>
      <c r="AQ53" s="548"/>
      <c r="AR53" s="548"/>
      <c r="AS53" s="548"/>
      <c r="AT53" s="548"/>
      <c r="AU53" s="548"/>
      <c r="AV53" s="548"/>
      <c r="AW53" s="548"/>
      <c r="AX53" s="548"/>
      <c r="AY53" s="548"/>
      <c r="AZ53" s="548"/>
      <c r="BA53" s="548"/>
      <c r="BB53" s="548"/>
      <c r="BC53" s="548"/>
      <c r="BD53" s="548"/>
      <c r="BE53" s="548"/>
      <c r="BF53" s="548"/>
      <c r="BG53" s="548"/>
      <c r="BH53" s="548"/>
      <c r="BI53" s="548"/>
      <c r="BJ53" s="548"/>
      <c r="BK53" s="548"/>
      <c r="BL53" s="548"/>
      <c r="BM53" s="548"/>
      <c r="BN53" s="548"/>
      <c r="BO53" s="548"/>
      <c r="BP53" s="548"/>
      <c r="BQ53" s="548"/>
      <c r="BR53" s="548"/>
      <c r="BS53" s="548"/>
      <c r="BT53" s="548"/>
      <c r="BU53" s="548"/>
      <c r="BV53" s="548"/>
      <c r="BW53" s="548"/>
      <c r="BX53" s="548"/>
      <c r="BY53" s="548"/>
      <c r="BZ53" s="548"/>
      <c r="CA53" s="548"/>
      <c r="CB53" s="548"/>
      <c r="CC53" s="548"/>
      <c r="CD53" s="548"/>
      <c r="CE53" s="548"/>
      <c r="CF53" s="548"/>
      <c r="CG53" s="548"/>
      <c r="CH53" s="548"/>
      <c r="CI53" s="548"/>
      <c r="CJ53" s="548"/>
      <c r="CK53" s="548"/>
      <c r="CL53" s="548"/>
      <c r="CM53" s="617"/>
    </row>
    <row r="54" spans="1:91" ht="11.25">
      <c r="A54" s="13"/>
      <c r="CM54" s="14"/>
    </row>
    <row r="55" spans="1:91" ht="11.25">
      <c r="A55" s="613" t="s">
        <v>23</v>
      </c>
      <c r="B55" s="545"/>
      <c r="C55" s="414"/>
      <c r="D55" s="414"/>
      <c r="E55" s="414"/>
      <c r="F55" s="541" t="s">
        <v>23</v>
      </c>
      <c r="G55" s="541"/>
      <c r="I55" s="414"/>
      <c r="J55" s="414"/>
      <c r="K55" s="414"/>
      <c r="L55" s="414"/>
      <c r="M55" s="414"/>
      <c r="N55" s="414"/>
      <c r="O55" s="414"/>
      <c r="P55" s="414"/>
      <c r="Q55" s="414"/>
      <c r="R55" s="414"/>
      <c r="S55" s="414"/>
      <c r="T55" s="414"/>
      <c r="U55" s="414"/>
      <c r="V55" s="414"/>
      <c r="W55" s="414"/>
      <c r="X55" s="545">
        <v>20</v>
      </c>
      <c r="Y55" s="545"/>
      <c r="Z55" s="545"/>
      <c r="AA55" s="546"/>
      <c r="AB55" s="546"/>
      <c r="AC55" s="546"/>
      <c r="AD55" s="1" t="s">
        <v>5</v>
      </c>
      <c r="CM55" s="14"/>
    </row>
    <row r="56" spans="1:91" ht="3" customHeight="1" thickBot="1">
      <c r="A56" s="15"/>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7"/>
    </row>
    <row r="57" spans="1:25" ht="11.25">
      <c r="A57" s="19"/>
      <c r="B57" s="19"/>
      <c r="C57" s="19"/>
      <c r="D57" s="19"/>
      <c r="E57" s="19"/>
      <c r="F57" s="19"/>
      <c r="G57" s="19"/>
      <c r="H57" s="19"/>
      <c r="I57" s="19"/>
      <c r="J57" s="19"/>
      <c r="K57" s="19"/>
      <c r="L57" s="19"/>
      <c r="M57" s="19"/>
      <c r="N57" s="19"/>
      <c r="O57" s="19"/>
      <c r="P57" s="19"/>
      <c r="Q57" s="19"/>
      <c r="R57" s="19"/>
      <c r="S57" s="19"/>
      <c r="T57" s="19"/>
      <c r="U57" s="19"/>
      <c r="V57" s="19"/>
      <c r="W57" s="19"/>
      <c r="X57" s="19"/>
      <c r="Y57" s="19"/>
    </row>
    <row r="58" s="3" customFormat="1" ht="12" customHeight="1">
      <c r="A58" s="18" t="s">
        <v>246</v>
      </c>
    </row>
    <row r="59" spans="1:161" s="3" customFormat="1" ht="40.5" customHeight="1">
      <c r="A59" s="609" t="s">
        <v>247</v>
      </c>
      <c r="B59" s="610"/>
      <c r="C59" s="610"/>
      <c r="D59" s="610"/>
      <c r="E59" s="610"/>
      <c r="F59" s="610"/>
      <c r="G59" s="610"/>
      <c r="H59" s="610"/>
      <c r="I59" s="610"/>
      <c r="J59" s="610"/>
      <c r="K59" s="610"/>
      <c r="L59" s="610"/>
      <c r="M59" s="610"/>
      <c r="N59" s="610"/>
      <c r="O59" s="610"/>
      <c r="P59" s="610"/>
      <c r="Q59" s="610"/>
      <c r="R59" s="610"/>
      <c r="S59" s="610"/>
      <c r="T59" s="610"/>
      <c r="U59" s="610"/>
      <c r="V59" s="610"/>
      <c r="W59" s="610"/>
      <c r="X59" s="610"/>
      <c r="Y59" s="610"/>
      <c r="Z59" s="610"/>
      <c r="AA59" s="610"/>
      <c r="AB59" s="610"/>
      <c r="AC59" s="610"/>
      <c r="AD59" s="610"/>
      <c r="AE59" s="610"/>
      <c r="AF59" s="610"/>
      <c r="AG59" s="610"/>
      <c r="AH59" s="610"/>
      <c r="AI59" s="610"/>
      <c r="AJ59" s="610"/>
      <c r="AK59" s="610"/>
      <c r="AL59" s="610"/>
      <c r="AM59" s="610"/>
      <c r="AN59" s="610"/>
      <c r="AO59" s="610"/>
      <c r="AP59" s="610"/>
      <c r="AQ59" s="610"/>
      <c r="AR59" s="610"/>
      <c r="AS59" s="610"/>
      <c r="AT59" s="610"/>
      <c r="AU59" s="610"/>
      <c r="AV59" s="610"/>
      <c r="AW59" s="610"/>
      <c r="AX59" s="610"/>
      <c r="AY59" s="610"/>
      <c r="AZ59" s="610"/>
      <c r="BA59" s="610"/>
      <c r="BB59" s="610"/>
      <c r="BC59" s="610"/>
      <c r="BD59" s="610"/>
      <c r="BE59" s="610"/>
      <c r="BF59" s="610"/>
      <c r="BG59" s="610"/>
      <c r="BH59" s="610"/>
      <c r="BI59" s="610"/>
      <c r="BJ59" s="610"/>
      <c r="BK59" s="610"/>
      <c r="BL59" s="610"/>
      <c r="BM59" s="610"/>
      <c r="BN59" s="610"/>
      <c r="BO59" s="610"/>
      <c r="BP59" s="610"/>
      <c r="BQ59" s="610"/>
      <c r="BR59" s="610"/>
      <c r="BS59" s="610"/>
      <c r="BT59" s="610"/>
      <c r="BU59" s="610"/>
      <c r="BV59" s="610"/>
      <c r="BW59" s="610"/>
      <c r="BX59" s="610"/>
      <c r="BY59" s="610"/>
      <c r="BZ59" s="610"/>
      <c r="CA59" s="610"/>
      <c r="CB59" s="610"/>
      <c r="CC59" s="610"/>
      <c r="CD59" s="610"/>
      <c r="CE59" s="610"/>
      <c r="CF59" s="610"/>
      <c r="CG59" s="610"/>
      <c r="CH59" s="610"/>
      <c r="CI59" s="610"/>
      <c r="CJ59" s="610"/>
      <c r="CK59" s="610"/>
      <c r="CL59" s="610"/>
      <c r="CM59" s="610"/>
      <c r="CN59" s="610"/>
      <c r="CO59" s="610"/>
      <c r="CP59" s="610"/>
      <c r="CQ59" s="610"/>
      <c r="CR59" s="610"/>
      <c r="CS59" s="610"/>
      <c r="CT59" s="610"/>
      <c r="CU59" s="610"/>
      <c r="CV59" s="610"/>
      <c r="CW59" s="610"/>
      <c r="CX59" s="610"/>
      <c r="CY59" s="610"/>
      <c r="CZ59" s="610"/>
      <c r="DA59" s="610"/>
      <c r="DB59" s="610"/>
      <c r="DC59" s="610"/>
      <c r="DD59" s="610"/>
      <c r="DE59" s="610"/>
      <c r="DF59" s="610"/>
      <c r="DG59" s="610"/>
      <c r="DH59" s="610"/>
      <c r="DI59" s="610"/>
      <c r="DJ59" s="610"/>
      <c r="DK59" s="610"/>
      <c r="DL59" s="610"/>
      <c r="DM59" s="610"/>
      <c r="DN59" s="610"/>
      <c r="DO59" s="610"/>
      <c r="DP59" s="610"/>
      <c r="DQ59" s="610"/>
      <c r="DR59" s="610"/>
      <c r="DS59" s="610"/>
      <c r="DT59" s="610"/>
      <c r="DU59" s="610"/>
      <c r="DV59" s="610"/>
      <c r="DW59" s="610"/>
      <c r="DX59" s="610"/>
      <c r="DY59" s="610"/>
      <c r="DZ59" s="610"/>
      <c r="EA59" s="610"/>
      <c r="EB59" s="610"/>
      <c r="EC59" s="610"/>
      <c r="ED59" s="610"/>
      <c r="EE59" s="610"/>
      <c r="EF59" s="610"/>
      <c r="EG59" s="610"/>
      <c r="EH59" s="610"/>
      <c r="EI59" s="610"/>
      <c r="EJ59" s="610"/>
      <c r="EK59" s="610"/>
      <c r="EL59" s="610"/>
      <c r="EM59" s="610"/>
      <c r="EN59" s="610"/>
      <c r="EO59" s="610"/>
      <c r="EP59" s="610"/>
      <c r="EQ59" s="610"/>
      <c r="ER59" s="610"/>
      <c r="ES59" s="610"/>
      <c r="ET59" s="610"/>
      <c r="EU59" s="610"/>
      <c r="EV59" s="610"/>
      <c r="EW59" s="610"/>
      <c r="EX59" s="610"/>
      <c r="EY59" s="610"/>
      <c r="EZ59" s="610"/>
      <c r="FA59" s="610"/>
      <c r="FB59" s="610"/>
      <c r="FC59" s="610"/>
      <c r="FD59" s="610"/>
      <c r="FE59" s="610"/>
    </row>
    <row r="60" spans="1:161" s="3" customFormat="1" ht="21" customHeight="1">
      <c r="A60" s="394" t="s">
        <v>248</v>
      </c>
      <c r="B60" s="394"/>
      <c r="C60" s="394"/>
      <c r="D60" s="394"/>
      <c r="E60" s="394"/>
      <c r="F60" s="394"/>
      <c r="G60" s="394"/>
      <c r="H60" s="394"/>
      <c r="I60" s="394"/>
      <c r="J60" s="394"/>
      <c r="K60" s="394"/>
      <c r="L60" s="394"/>
      <c r="M60" s="394"/>
      <c r="N60" s="394"/>
      <c r="O60" s="394"/>
      <c r="P60" s="394"/>
      <c r="Q60" s="394"/>
      <c r="R60" s="394"/>
      <c r="S60" s="394"/>
      <c r="T60" s="394"/>
      <c r="U60" s="394"/>
      <c r="V60" s="394"/>
      <c r="W60" s="394"/>
      <c r="X60" s="394"/>
      <c r="Y60" s="394"/>
      <c r="Z60" s="394"/>
      <c r="AA60" s="394"/>
      <c r="AB60" s="394"/>
      <c r="AC60" s="394"/>
      <c r="AD60" s="394"/>
      <c r="AE60" s="394"/>
      <c r="AF60" s="394"/>
      <c r="AG60" s="394"/>
      <c r="AH60" s="394"/>
      <c r="AI60" s="394"/>
      <c r="AJ60" s="394"/>
      <c r="AK60" s="394"/>
      <c r="AL60" s="394"/>
      <c r="AM60" s="394"/>
      <c r="AN60" s="394"/>
      <c r="AO60" s="394"/>
      <c r="AP60" s="394"/>
      <c r="AQ60" s="394"/>
      <c r="AR60" s="394"/>
      <c r="AS60" s="394"/>
      <c r="AT60" s="394"/>
      <c r="AU60" s="394"/>
      <c r="AV60" s="394"/>
      <c r="AW60" s="394"/>
      <c r="AX60" s="394"/>
      <c r="AY60" s="394"/>
      <c r="AZ60" s="394"/>
      <c r="BA60" s="394"/>
      <c r="BB60" s="394"/>
      <c r="BC60" s="394"/>
      <c r="BD60" s="394"/>
      <c r="BE60" s="394"/>
      <c r="BF60" s="394"/>
      <c r="BG60" s="394"/>
      <c r="BH60" s="394"/>
      <c r="BI60" s="394"/>
      <c r="BJ60" s="394"/>
      <c r="BK60" s="394"/>
      <c r="BL60" s="394"/>
      <c r="BM60" s="394"/>
      <c r="BN60" s="394"/>
      <c r="BO60" s="394"/>
      <c r="BP60" s="394"/>
      <c r="BQ60" s="394"/>
      <c r="BR60" s="394"/>
      <c r="BS60" s="394"/>
      <c r="BT60" s="394"/>
      <c r="BU60" s="394"/>
      <c r="BV60" s="394"/>
      <c r="BW60" s="394"/>
      <c r="BX60" s="394"/>
      <c r="BY60" s="394"/>
      <c r="BZ60" s="394"/>
      <c r="CA60" s="394"/>
      <c r="CB60" s="394"/>
      <c r="CC60" s="394"/>
      <c r="CD60" s="394"/>
      <c r="CE60" s="394"/>
      <c r="CF60" s="394"/>
      <c r="CG60" s="394"/>
      <c r="CH60" s="394"/>
      <c r="CI60" s="394"/>
      <c r="CJ60" s="394"/>
      <c r="CK60" s="394"/>
      <c r="CL60" s="394"/>
      <c r="CM60" s="394"/>
      <c r="CN60" s="394"/>
      <c r="CO60" s="394"/>
      <c r="CP60" s="394"/>
      <c r="CQ60" s="394"/>
      <c r="CR60" s="394"/>
      <c r="CS60" s="394"/>
      <c r="CT60" s="394"/>
      <c r="CU60" s="394"/>
      <c r="CV60" s="394"/>
      <c r="CW60" s="394"/>
      <c r="CX60" s="394"/>
      <c r="CY60" s="394"/>
      <c r="CZ60" s="394"/>
      <c r="DA60" s="394"/>
      <c r="DB60" s="394"/>
      <c r="DC60" s="394"/>
      <c r="DD60" s="394"/>
      <c r="DE60" s="394"/>
      <c r="DF60" s="394"/>
      <c r="DG60" s="394"/>
      <c r="DH60" s="394"/>
      <c r="DI60" s="394"/>
      <c r="DJ60" s="394"/>
      <c r="DK60" s="394"/>
      <c r="DL60" s="394"/>
      <c r="DM60" s="394"/>
      <c r="DN60" s="394"/>
      <c r="DO60" s="394"/>
      <c r="DP60" s="394"/>
      <c r="DQ60" s="394"/>
      <c r="DR60" s="394"/>
      <c r="DS60" s="394"/>
      <c r="DT60" s="394"/>
      <c r="DU60" s="394"/>
      <c r="DV60" s="394"/>
      <c r="DW60" s="394"/>
      <c r="DX60" s="394"/>
      <c r="DY60" s="394"/>
      <c r="DZ60" s="394"/>
      <c r="EA60" s="394"/>
      <c r="EB60" s="394"/>
      <c r="EC60" s="394"/>
      <c r="ED60" s="394"/>
      <c r="EE60" s="394"/>
      <c r="EF60" s="394"/>
      <c r="EG60" s="394"/>
      <c r="EH60" s="394"/>
      <c r="EI60" s="394"/>
      <c r="EJ60" s="394"/>
      <c r="EK60" s="394"/>
      <c r="EL60" s="394"/>
      <c r="EM60" s="394"/>
      <c r="EN60" s="394"/>
      <c r="EO60" s="394"/>
      <c r="EP60" s="394"/>
      <c r="EQ60" s="394"/>
      <c r="ER60" s="394"/>
      <c r="ES60" s="394"/>
      <c r="ET60" s="394"/>
      <c r="EU60" s="394"/>
      <c r="EV60" s="394"/>
      <c r="EW60" s="394"/>
      <c r="EX60" s="394"/>
      <c r="EY60" s="394"/>
      <c r="EZ60" s="394"/>
      <c r="FA60" s="394"/>
      <c r="FB60" s="394"/>
      <c r="FC60" s="394"/>
      <c r="FD60" s="394"/>
      <c r="FE60" s="394"/>
    </row>
    <row r="61" s="3" customFormat="1" ht="11.25" customHeight="1">
      <c r="A61" s="18" t="s">
        <v>249</v>
      </c>
    </row>
    <row r="62" s="3" customFormat="1" ht="11.25" customHeight="1">
      <c r="A62" s="18" t="s">
        <v>250</v>
      </c>
    </row>
    <row r="63" s="3" customFormat="1" ht="11.25" customHeight="1">
      <c r="A63" s="18" t="s">
        <v>251</v>
      </c>
    </row>
    <row r="64" spans="1:161" s="3" customFormat="1" ht="20.25" customHeight="1">
      <c r="A64" s="611" t="s">
        <v>252</v>
      </c>
      <c r="B64" s="612"/>
      <c r="C64" s="612"/>
      <c r="D64" s="612"/>
      <c r="E64" s="612"/>
      <c r="F64" s="612"/>
      <c r="G64" s="612"/>
      <c r="H64" s="612"/>
      <c r="I64" s="612"/>
      <c r="J64" s="612"/>
      <c r="K64" s="612"/>
      <c r="L64" s="612"/>
      <c r="M64" s="612"/>
      <c r="N64" s="612"/>
      <c r="O64" s="612"/>
      <c r="P64" s="612"/>
      <c r="Q64" s="612"/>
      <c r="R64" s="612"/>
      <c r="S64" s="612"/>
      <c r="T64" s="612"/>
      <c r="U64" s="612"/>
      <c r="V64" s="612"/>
      <c r="W64" s="612"/>
      <c r="X64" s="612"/>
      <c r="Y64" s="612"/>
      <c r="Z64" s="612"/>
      <c r="AA64" s="612"/>
      <c r="AB64" s="612"/>
      <c r="AC64" s="612"/>
      <c r="AD64" s="612"/>
      <c r="AE64" s="612"/>
      <c r="AF64" s="612"/>
      <c r="AG64" s="612"/>
      <c r="AH64" s="612"/>
      <c r="AI64" s="612"/>
      <c r="AJ64" s="612"/>
      <c r="AK64" s="612"/>
      <c r="AL64" s="612"/>
      <c r="AM64" s="612"/>
      <c r="AN64" s="612"/>
      <c r="AO64" s="612"/>
      <c r="AP64" s="612"/>
      <c r="AQ64" s="612"/>
      <c r="AR64" s="612"/>
      <c r="AS64" s="612"/>
      <c r="AT64" s="612"/>
      <c r="AU64" s="612"/>
      <c r="AV64" s="612"/>
      <c r="AW64" s="612"/>
      <c r="AX64" s="612"/>
      <c r="AY64" s="612"/>
      <c r="AZ64" s="612"/>
      <c r="BA64" s="612"/>
      <c r="BB64" s="612"/>
      <c r="BC64" s="612"/>
      <c r="BD64" s="612"/>
      <c r="BE64" s="612"/>
      <c r="BF64" s="612"/>
      <c r="BG64" s="612"/>
      <c r="BH64" s="612"/>
      <c r="BI64" s="612"/>
      <c r="BJ64" s="612"/>
      <c r="BK64" s="612"/>
      <c r="BL64" s="612"/>
      <c r="BM64" s="612"/>
      <c r="BN64" s="612"/>
      <c r="BO64" s="612"/>
      <c r="BP64" s="612"/>
      <c r="BQ64" s="612"/>
      <c r="BR64" s="612"/>
      <c r="BS64" s="612"/>
      <c r="BT64" s="612"/>
      <c r="BU64" s="612"/>
      <c r="BV64" s="612"/>
      <c r="BW64" s="612"/>
      <c r="BX64" s="612"/>
      <c r="BY64" s="612"/>
      <c r="BZ64" s="612"/>
      <c r="CA64" s="612"/>
      <c r="CB64" s="612"/>
      <c r="CC64" s="612"/>
      <c r="CD64" s="612"/>
      <c r="CE64" s="612"/>
      <c r="CF64" s="612"/>
      <c r="CG64" s="612"/>
      <c r="CH64" s="612"/>
      <c r="CI64" s="612"/>
      <c r="CJ64" s="612"/>
      <c r="CK64" s="612"/>
      <c r="CL64" s="612"/>
      <c r="CM64" s="612"/>
      <c r="CN64" s="612"/>
      <c r="CO64" s="612"/>
      <c r="CP64" s="612"/>
      <c r="CQ64" s="612"/>
      <c r="CR64" s="612"/>
      <c r="CS64" s="612"/>
      <c r="CT64" s="612"/>
      <c r="CU64" s="612"/>
      <c r="CV64" s="612"/>
      <c r="CW64" s="612"/>
      <c r="CX64" s="612"/>
      <c r="CY64" s="612"/>
      <c r="CZ64" s="612"/>
      <c r="DA64" s="612"/>
      <c r="DB64" s="612"/>
      <c r="DC64" s="612"/>
      <c r="DD64" s="612"/>
      <c r="DE64" s="612"/>
      <c r="DF64" s="612"/>
      <c r="DG64" s="612"/>
      <c r="DH64" s="612"/>
      <c r="DI64" s="612"/>
      <c r="DJ64" s="612"/>
      <c r="DK64" s="612"/>
      <c r="DL64" s="612"/>
      <c r="DM64" s="612"/>
      <c r="DN64" s="612"/>
      <c r="DO64" s="612"/>
      <c r="DP64" s="612"/>
      <c r="DQ64" s="612"/>
      <c r="DR64" s="612"/>
      <c r="DS64" s="612"/>
      <c r="DT64" s="612"/>
      <c r="DU64" s="612"/>
      <c r="DV64" s="612"/>
      <c r="DW64" s="612"/>
      <c r="DX64" s="612"/>
      <c r="DY64" s="612"/>
      <c r="DZ64" s="612"/>
      <c r="EA64" s="612"/>
      <c r="EB64" s="612"/>
      <c r="EC64" s="612"/>
      <c r="ED64" s="612"/>
      <c r="EE64" s="612"/>
      <c r="EF64" s="612"/>
      <c r="EG64" s="612"/>
      <c r="EH64" s="612"/>
      <c r="EI64" s="612"/>
      <c r="EJ64" s="612"/>
      <c r="EK64" s="612"/>
      <c r="EL64" s="612"/>
      <c r="EM64" s="612"/>
      <c r="EN64" s="612"/>
      <c r="EO64" s="612"/>
      <c r="EP64" s="612"/>
      <c r="EQ64" s="612"/>
      <c r="ER64" s="612"/>
      <c r="ES64" s="612"/>
      <c r="ET64" s="612"/>
      <c r="EU64" s="612"/>
      <c r="EV64" s="612"/>
      <c r="EW64" s="612"/>
      <c r="EX64" s="612"/>
      <c r="EY64" s="612"/>
      <c r="EZ64" s="612"/>
      <c r="FA64" s="612"/>
      <c r="FB64" s="612"/>
      <c r="FC64" s="612"/>
      <c r="FD64" s="612"/>
      <c r="FE64" s="612"/>
    </row>
    <row r="65" ht="3" customHeight="1"/>
  </sheetData>
  <sheetProtection/>
  <mergeCells count="286">
    <mergeCell ref="EF23:ER23"/>
    <mergeCell ref="ES23:FE23"/>
    <mergeCell ref="A29:H29"/>
    <mergeCell ref="I29:CM29"/>
    <mergeCell ref="CN29:CU29"/>
    <mergeCell ref="CV29:DE29"/>
    <mergeCell ref="DF29:DR29"/>
    <mergeCell ref="DS29:EE29"/>
    <mergeCell ref="EF29:ER29"/>
    <mergeCell ref="ES29:FE29"/>
    <mergeCell ref="A23:H23"/>
    <mergeCell ref="I23:CM23"/>
    <mergeCell ref="CN23:CU23"/>
    <mergeCell ref="CV23:DE23"/>
    <mergeCell ref="DF23:DR23"/>
    <mergeCell ref="DS23:EE23"/>
    <mergeCell ref="EF12:ER12"/>
    <mergeCell ref="ES12:FE12"/>
    <mergeCell ref="A20:H20"/>
    <mergeCell ref="I20:CM20"/>
    <mergeCell ref="CN20:CU20"/>
    <mergeCell ref="CV20:DE20"/>
    <mergeCell ref="DF20:DR20"/>
    <mergeCell ref="DS20:EE20"/>
    <mergeCell ref="EF20:ER20"/>
    <mergeCell ref="ES20:FE20"/>
    <mergeCell ref="A12:H12"/>
    <mergeCell ref="I12:CM12"/>
    <mergeCell ref="CN12:CU12"/>
    <mergeCell ref="CV12:DE12"/>
    <mergeCell ref="DF12:DR12"/>
    <mergeCell ref="DS12:EE12"/>
    <mergeCell ref="EF11:ER11"/>
    <mergeCell ref="ES11:FE11"/>
    <mergeCell ref="A13:H13"/>
    <mergeCell ref="I13:CM13"/>
    <mergeCell ref="CN13:CU13"/>
    <mergeCell ref="CV13:DE13"/>
    <mergeCell ref="DF13:DR13"/>
    <mergeCell ref="DS13:EE13"/>
    <mergeCell ref="EF13:ER13"/>
    <mergeCell ref="ES13:FE13"/>
    <mergeCell ref="A11:H11"/>
    <mergeCell ref="I11:CM11"/>
    <mergeCell ref="CN11:CU11"/>
    <mergeCell ref="CV11:DE11"/>
    <mergeCell ref="DF11:DR11"/>
    <mergeCell ref="DS11:EE11"/>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4:DR24"/>
    <mergeCell ref="DS24:EE24"/>
    <mergeCell ref="EF24:ER24"/>
    <mergeCell ref="ES24:FE24"/>
    <mergeCell ref="A24:H24"/>
    <mergeCell ref="I24:CM24"/>
    <mergeCell ref="CN24:CU24"/>
    <mergeCell ref="CV24:DE24"/>
    <mergeCell ref="DF25:DR25"/>
    <mergeCell ref="DS25:EE25"/>
    <mergeCell ref="EF25:ER25"/>
    <mergeCell ref="ES25:FE25"/>
    <mergeCell ref="A25:H25"/>
    <mergeCell ref="I25:CM25"/>
    <mergeCell ref="CN25:CU25"/>
    <mergeCell ref="CV25:DE25"/>
    <mergeCell ref="DF26:DR26"/>
    <mergeCell ref="DS26:EE26"/>
    <mergeCell ref="EF26:ER26"/>
    <mergeCell ref="ES26:FE26"/>
    <mergeCell ref="A26:H26"/>
    <mergeCell ref="I26:CM26"/>
    <mergeCell ref="CN26:CU26"/>
    <mergeCell ref="CV26:DE26"/>
    <mergeCell ref="DF27:DR27"/>
    <mergeCell ref="DS27:EE27"/>
    <mergeCell ref="EF27:ER27"/>
    <mergeCell ref="ES27:FE27"/>
    <mergeCell ref="A27:H27"/>
    <mergeCell ref="I27:CM27"/>
    <mergeCell ref="CN27:CU27"/>
    <mergeCell ref="CV27:DE27"/>
    <mergeCell ref="DF28:DR28"/>
    <mergeCell ref="DS28:EE28"/>
    <mergeCell ref="EF28:ER28"/>
    <mergeCell ref="ES28:FE28"/>
    <mergeCell ref="A28:H28"/>
    <mergeCell ref="I28:CM28"/>
    <mergeCell ref="CN28:CU28"/>
    <mergeCell ref="CV28:DE28"/>
    <mergeCell ref="DF30:DR30"/>
    <mergeCell ref="DS30:EE30"/>
    <mergeCell ref="EF30:ER30"/>
    <mergeCell ref="ES30:FE30"/>
    <mergeCell ref="A30:H30"/>
    <mergeCell ref="I30:CM30"/>
    <mergeCell ref="CN30:CU30"/>
    <mergeCell ref="CV30:DE30"/>
    <mergeCell ref="EF31:ER31"/>
    <mergeCell ref="ES31:FE31"/>
    <mergeCell ref="A31:H31"/>
    <mergeCell ref="I31:CM31"/>
    <mergeCell ref="CN31:CU31"/>
    <mergeCell ref="CV31:DE31"/>
    <mergeCell ref="DS31:EE31"/>
    <mergeCell ref="DS32:EE33"/>
    <mergeCell ref="DF35:DR36"/>
    <mergeCell ref="DS35:EE36"/>
    <mergeCell ref="A32:H33"/>
    <mergeCell ref="A35:H36"/>
    <mergeCell ref="I35:CM35"/>
    <mergeCell ref="A34:H34"/>
    <mergeCell ref="DS34:EE34"/>
    <mergeCell ref="CA42:CR42"/>
    <mergeCell ref="CA43:CR43"/>
    <mergeCell ref="DF31:DR31"/>
    <mergeCell ref="AM42:BD42"/>
    <mergeCell ref="CN32:CU33"/>
    <mergeCell ref="CV32:DE33"/>
    <mergeCell ref="I32:CM32"/>
    <mergeCell ref="I33:CM33"/>
    <mergeCell ref="DF32:DR33"/>
    <mergeCell ref="EF32:ER33"/>
    <mergeCell ref="AM43:BD43"/>
    <mergeCell ref="BG42:BX42"/>
    <mergeCell ref="BG43:BX43"/>
    <mergeCell ref="EF35:ER36"/>
    <mergeCell ref="ES32:FE33"/>
    <mergeCell ref="I34:CM34"/>
    <mergeCell ref="CN34:CU34"/>
    <mergeCell ref="CV34:DE34"/>
    <mergeCell ref="DF34:DR34"/>
    <mergeCell ref="EF34:ER34"/>
    <mergeCell ref="ES34:FE34"/>
    <mergeCell ref="AQ40:BH40"/>
    <mergeCell ref="BK40:BV40"/>
    <mergeCell ref="BY40:CR40"/>
    <mergeCell ref="CN35:CU36"/>
    <mergeCell ref="CV35:DE36"/>
    <mergeCell ref="I36:CM36"/>
    <mergeCell ref="I45:J45"/>
    <mergeCell ref="K45:M45"/>
    <mergeCell ref="N45:O45"/>
    <mergeCell ref="Q45:AE45"/>
    <mergeCell ref="ES35:FE36"/>
    <mergeCell ref="AF45:AH45"/>
    <mergeCell ref="AI45:AK45"/>
    <mergeCell ref="AQ39:BH39"/>
    <mergeCell ref="BK39:BV39"/>
    <mergeCell ref="BY39:CR39"/>
    <mergeCell ref="A52:Y52"/>
    <mergeCell ref="AH52:CM52"/>
    <mergeCell ref="A53:Y53"/>
    <mergeCell ref="AH53:CM53"/>
    <mergeCell ref="A49:CM49"/>
    <mergeCell ref="A50:CM50"/>
    <mergeCell ref="X55:Z55"/>
    <mergeCell ref="AA55:AC55"/>
    <mergeCell ref="A59:FE59"/>
    <mergeCell ref="A64:FE64"/>
    <mergeCell ref="A55:B55"/>
    <mergeCell ref="C55:E55"/>
    <mergeCell ref="F55:G55"/>
    <mergeCell ref="I55:W55"/>
    <mergeCell ref="A60:FE60"/>
  </mergeCells>
  <printOptions/>
  <pageMargins left="0.5905511811023623" right="0.5118110236220472" top="0.7874015748031497" bottom="0.31496062992125984" header="0.1968503937007874" footer="0.1968503937007874"/>
  <pageSetup horizontalDpi="600" verticalDpi="600" orientation="landscape" paperSize="9" scale="93"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7" max="160" man="1"/>
  </rowBreaks>
</worksheet>
</file>

<file path=xl/worksheets/sheet20.xml><?xml version="1.0" encoding="utf-8"?>
<worksheet xmlns="http://schemas.openxmlformats.org/spreadsheetml/2006/main" xmlns:r="http://schemas.openxmlformats.org/officeDocument/2006/relationships">
  <dimension ref="A1:G25"/>
  <sheetViews>
    <sheetView view="pageBreakPreview" zoomScaleSheetLayoutView="100" zoomScalePageLayoutView="0" workbookViewId="0" topLeftCell="A11">
      <selection activeCell="E24" sqref="E24"/>
    </sheetView>
  </sheetViews>
  <sheetFormatPr defaultColWidth="9.00390625" defaultRowHeight="12.75"/>
  <cols>
    <col min="2" max="2" width="62.75390625" style="0" customWidth="1"/>
    <col min="5" max="5" width="18.625" style="0" customWidth="1"/>
  </cols>
  <sheetData>
    <row r="1" spans="1:5" ht="15">
      <c r="A1" s="110"/>
      <c r="B1" s="110"/>
      <c r="C1" s="110" t="s">
        <v>511</v>
      </c>
      <c r="D1" s="110"/>
      <c r="E1" s="110"/>
    </row>
    <row r="2" spans="1:5" ht="15">
      <c r="A2" s="110"/>
      <c r="B2" s="110"/>
      <c r="C2" s="110"/>
      <c r="D2" s="110" t="s">
        <v>512</v>
      </c>
      <c r="E2" s="110"/>
    </row>
    <row r="3" spans="1:5" ht="15">
      <c r="A3" s="110"/>
      <c r="B3" s="110"/>
      <c r="C3" s="110"/>
      <c r="D3" s="110"/>
      <c r="E3" s="110"/>
    </row>
    <row r="4" spans="1:5" ht="15">
      <c r="A4" s="110"/>
      <c r="B4" s="110"/>
      <c r="C4" s="110"/>
      <c r="D4" s="110"/>
      <c r="E4" s="110"/>
    </row>
    <row r="5" spans="1:5" ht="15">
      <c r="A5" s="110"/>
      <c r="B5" s="110"/>
      <c r="C5" s="110"/>
      <c r="D5" s="110"/>
      <c r="E5" s="110"/>
    </row>
    <row r="6" spans="1:5" ht="15.75">
      <c r="A6" s="174" t="s">
        <v>649</v>
      </c>
      <c r="B6" s="110"/>
      <c r="C6" s="110"/>
      <c r="D6" s="110"/>
      <c r="E6" s="110"/>
    </row>
    <row r="7" spans="1:5" ht="15.75">
      <c r="A7" s="174" t="s">
        <v>513</v>
      </c>
      <c r="B7" s="110"/>
      <c r="C7" s="110"/>
      <c r="D7" s="110"/>
      <c r="E7" s="110"/>
    </row>
    <row r="8" spans="1:5" ht="15">
      <c r="A8" s="110"/>
      <c r="B8" s="110"/>
      <c r="C8" s="110"/>
      <c r="D8" s="110"/>
      <c r="E8" s="110"/>
    </row>
    <row r="9" spans="1:5" ht="75">
      <c r="A9" s="114" t="s">
        <v>393</v>
      </c>
      <c r="B9" s="114" t="s">
        <v>514</v>
      </c>
      <c r="C9" s="114" t="s">
        <v>651</v>
      </c>
      <c r="D9" s="114" t="s">
        <v>516</v>
      </c>
      <c r="E9" s="114" t="s">
        <v>517</v>
      </c>
    </row>
    <row r="10" spans="1:5" ht="15">
      <c r="A10" s="114">
        <v>1</v>
      </c>
      <c r="B10" s="114">
        <v>2</v>
      </c>
      <c r="C10" s="114">
        <v>3</v>
      </c>
      <c r="D10" s="114">
        <v>4</v>
      </c>
      <c r="E10" s="116">
        <v>5</v>
      </c>
    </row>
    <row r="11" spans="1:5" ht="53.25" customHeight="1">
      <c r="A11" s="114"/>
      <c r="B11" s="169" t="s">
        <v>518</v>
      </c>
      <c r="C11" s="114">
        <v>9</v>
      </c>
      <c r="D11" s="176">
        <v>401975</v>
      </c>
      <c r="E11" s="176">
        <f>D11*C11+1000000</f>
        <v>4617775</v>
      </c>
    </row>
    <row r="12" spans="1:5" ht="53.25" customHeight="1">
      <c r="A12" s="114"/>
      <c r="B12" s="177" t="s">
        <v>519</v>
      </c>
      <c r="C12" s="114">
        <v>19</v>
      </c>
      <c r="D12" s="176">
        <v>581106</v>
      </c>
      <c r="E12" s="176">
        <f>D12*C12+234182.7</f>
        <v>11275196.7</v>
      </c>
    </row>
    <row r="13" spans="1:5" ht="53.25" customHeight="1">
      <c r="A13" s="146"/>
      <c r="B13" s="177" t="s">
        <v>520</v>
      </c>
      <c r="C13" s="114">
        <v>1</v>
      </c>
      <c r="D13" s="176">
        <v>505624</v>
      </c>
      <c r="E13" s="176">
        <f>D13*C13+105072+50000</f>
        <v>660696</v>
      </c>
    </row>
    <row r="14" spans="1:5" ht="53.25" customHeight="1">
      <c r="A14" s="146"/>
      <c r="B14" s="177" t="s">
        <v>521</v>
      </c>
      <c r="C14" s="114">
        <v>2</v>
      </c>
      <c r="D14" s="176">
        <v>748466</v>
      </c>
      <c r="E14" s="176">
        <f>D14*C14+310.3</f>
        <v>1497242.3</v>
      </c>
    </row>
    <row r="15" spans="1:5" ht="53.25" customHeight="1">
      <c r="A15" s="146"/>
      <c r="B15" s="177" t="s">
        <v>652</v>
      </c>
      <c r="C15" s="114">
        <v>10</v>
      </c>
      <c r="D15" s="176">
        <v>173340</v>
      </c>
      <c r="E15" s="176">
        <v>866700</v>
      </c>
    </row>
    <row r="16" spans="1:5" ht="30">
      <c r="A16" s="146"/>
      <c r="B16" s="177" t="s">
        <v>653</v>
      </c>
      <c r="C16" s="114">
        <v>12</v>
      </c>
      <c r="D16" s="176">
        <v>240565</v>
      </c>
      <c r="E16" s="176">
        <f>2886700+500000</f>
        <v>3386700</v>
      </c>
    </row>
    <row r="17" spans="1:5" ht="15">
      <c r="A17" s="146"/>
      <c r="B17" s="177" t="s">
        <v>654</v>
      </c>
      <c r="C17" s="114">
        <v>0</v>
      </c>
      <c r="D17" s="176">
        <v>36220</v>
      </c>
      <c r="E17" s="176">
        <v>181100</v>
      </c>
    </row>
    <row r="18" spans="1:5" ht="15">
      <c r="A18" s="146"/>
      <c r="B18" s="177" t="s">
        <v>655</v>
      </c>
      <c r="C18" s="114">
        <v>10</v>
      </c>
      <c r="D18" s="176">
        <v>90529</v>
      </c>
      <c r="E18" s="176">
        <f>1086300+50000</f>
        <v>1136300</v>
      </c>
    </row>
    <row r="19" spans="1:5" ht="15">
      <c r="A19" s="146"/>
      <c r="B19" s="178" t="s">
        <v>523</v>
      </c>
      <c r="C19" s="114">
        <v>10</v>
      </c>
      <c r="D19" s="176">
        <f>E19/C19</f>
        <v>9050</v>
      </c>
      <c r="E19" s="176">
        <f>'стр.1_4'!FN102</f>
        <v>90500</v>
      </c>
    </row>
    <row r="20" spans="1:7" ht="15">
      <c r="A20" s="146"/>
      <c r="B20" s="178" t="s">
        <v>525</v>
      </c>
      <c r="C20" s="114"/>
      <c r="D20" s="176"/>
      <c r="E20" s="296">
        <f>'стр.1_4'!FN96</f>
        <v>330915</v>
      </c>
      <c r="G20" s="295"/>
    </row>
    <row r="21" spans="1:5" ht="14.25">
      <c r="A21" s="149"/>
      <c r="B21" s="293" t="s">
        <v>345</v>
      </c>
      <c r="C21" s="147" t="s">
        <v>527</v>
      </c>
      <c r="D21" s="147" t="s">
        <v>527</v>
      </c>
      <c r="E21" s="294">
        <f>SUM(E11:E20)</f>
        <v>24043125</v>
      </c>
    </row>
    <row r="22" ht="12.75">
      <c r="E22" s="187"/>
    </row>
    <row r="23" ht="12.75">
      <c r="E23" s="292"/>
    </row>
    <row r="24" ht="12.75">
      <c r="E24" s="297">
        <v>24223885.27</v>
      </c>
    </row>
    <row r="25" ht="12.75">
      <c r="E25" s="297">
        <f>E24-E21</f>
        <v>180760.26999999955</v>
      </c>
    </row>
  </sheetData>
  <sheetProtection/>
  <printOptions/>
  <pageMargins left="0.7" right="0.7" top="0.75" bottom="0.75" header="0.3" footer="0.3"/>
  <pageSetup horizontalDpi="600" verticalDpi="600" orientation="portrait" paperSize="9" scale="82" r:id="rId1"/>
  <colBreaks count="1" manualBreakCount="1">
    <brk id="5" max="65535" man="1"/>
  </colBreaks>
</worksheet>
</file>

<file path=xl/worksheets/sheet21.xml><?xml version="1.0" encoding="utf-8"?>
<worksheet xmlns="http://schemas.openxmlformats.org/spreadsheetml/2006/main" xmlns:r="http://schemas.openxmlformats.org/officeDocument/2006/relationships">
  <dimension ref="A1:I35"/>
  <sheetViews>
    <sheetView view="pageBreakPreview" zoomScale="85" zoomScaleSheetLayoutView="85" zoomScalePageLayoutView="0" workbookViewId="0" topLeftCell="A25">
      <selection activeCell="G30" sqref="G30"/>
    </sheetView>
  </sheetViews>
  <sheetFormatPr defaultColWidth="9.00390625" defaultRowHeight="12.75"/>
  <cols>
    <col min="2" max="2" width="57.125" style="0" customWidth="1"/>
    <col min="3" max="3" width="13.00390625" style="0" customWidth="1"/>
    <col min="4" max="4" width="18.25390625" style="0" customWidth="1"/>
    <col min="5" max="5" width="18.25390625" style="126" customWidth="1"/>
    <col min="7" max="7" width="16.25390625" style="360" bestFit="1" customWidth="1"/>
    <col min="8" max="8" width="21.125" style="0" customWidth="1"/>
    <col min="9" max="9" width="17.125" style="0" customWidth="1"/>
  </cols>
  <sheetData>
    <row r="1" spans="1:5" ht="18">
      <c r="A1" s="174" t="s">
        <v>650</v>
      </c>
      <c r="B1" s="110"/>
      <c r="C1" s="180"/>
      <c r="D1" s="110"/>
      <c r="E1" s="83"/>
    </row>
    <row r="2" spans="1:5" ht="18">
      <c r="A2" s="174" t="s">
        <v>528</v>
      </c>
      <c r="B2" s="110"/>
      <c r="C2" s="180"/>
      <c r="D2" s="110"/>
      <c r="E2" s="83"/>
    </row>
    <row r="3" spans="1:5" ht="18">
      <c r="A3" s="180"/>
      <c r="B3" s="174"/>
      <c r="C3" s="180"/>
      <c r="D3" s="110"/>
      <c r="E3" s="83"/>
    </row>
    <row r="4" spans="1:5" ht="18">
      <c r="A4" s="180"/>
      <c r="B4" s="181"/>
      <c r="C4" s="180"/>
      <c r="D4" s="110"/>
      <c r="E4" s="83"/>
    </row>
    <row r="5" spans="1:9" ht="45">
      <c r="A5" s="114" t="s">
        <v>393</v>
      </c>
      <c r="B5" s="114" t="s">
        <v>514</v>
      </c>
      <c r="C5" s="114" t="s">
        <v>515</v>
      </c>
      <c r="D5" s="114" t="s">
        <v>516</v>
      </c>
      <c r="E5" s="88" t="s">
        <v>517</v>
      </c>
      <c r="I5" s="225"/>
    </row>
    <row r="6" spans="1:9" ht="18">
      <c r="A6" s="114">
        <v>1</v>
      </c>
      <c r="B6" s="114">
        <v>2</v>
      </c>
      <c r="C6" s="114">
        <v>3</v>
      </c>
      <c r="D6" s="114">
        <v>4</v>
      </c>
      <c r="E6" s="88">
        <v>5</v>
      </c>
      <c r="I6" s="225"/>
    </row>
    <row r="7" spans="1:9" ht="93" customHeight="1">
      <c r="A7" s="182">
        <v>1</v>
      </c>
      <c r="B7" s="92" t="s">
        <v>529</v>
      </c>
      <c r="C7" s="114">
        <v>1</v>
      </c>
      <c r="D7" s="183">
        <f>E7</f>
        <v>131008.3</v>
      </c>
      <c r="E7" s="291">
        <f>'стр.1_4'!FX76+'стр.1_4'!FX75</f>
        <v>131008.3</v>
      </c>
      <c r="G7" s="360" t="s">
        <v>722</v>
      </c>
      <c r="I7" s="319"/>
    </row>
    <row r="8" spans="1:9" ht="93" customHeight="1">
      <c r="A8" s="182">
        <v>2</v>
      </c>
      <c r="B8" s="92" t="s">
        <v>675</v>
      </c>
      <c r="C8" s="114">
        <v>1</v>
      </c>
      <c r="D8" s="183">
        <f>E8</f>
        <v>18170.94</v>
      </c>
      <c r="E8" s="291">
        <f>'стр.1_4'!FW102</f>
        <v>18170.94</v>
      </c>
      <c r="G8" s="360" t="s">
        <v>723</v>
      </c>
      <c r="I8" s="319"/>
    </row>
    <row r="9" spans="1:9" ht="93" customHeight="1">
      <c r="A9" s="182">
        <v>3</v>
      </c>
      <c r="B9" s="317" t="s">
        <v>648</v>
      </c>
      <c r="C9" s="114">
        <v>1</v>
      </c>
      <c r="D9" s="183">
        <f>E9</f>
        <v>412800</v>
      </c>
      <c r="E9" s="291">
        <f>'стр.1_4'!GA88+'стр.1_4'!GA94</f>
        <v>412800</v>
      </c>
      <c r="G9" s="360" t="s">
        <v>724</v>
      </c>
      <c r="I9" s="319"/>
    </row>
    <row r="10" spans="1:9" ht="93" customHeight="1">
      <c r="A10" s="182">
        <v>4</v>
      </c>
      <c r="B10" s="318" t="s">
        <v>676</v>
      </c>
      <c r="C10" s="114">
        <v>1</v>
      </c>
      <c r="D10" s="183">
        <f aca="true" t="shared" si="0" ref="D10:D15">E10</f>
        <v>128000</v>
      </c>
      <c r="E10" s="291">
        <f>'стр.1_4'!FT110</f>
        <v>128000</v>
      </c>
      <c r="G10" s="360" t="s">
        <v>725</v>
      </c>
      <c r="I10" s="319"/>
    </row>
    <row r="11" spans="1:9" ht="93" customHeight="1">
      <c r="A11" s="182">
        <v>5</v>
      </c>
      <c r="B11" s="317" t="s">
        <v>677</v>
      </c>
      <c r="C11" s="114">
        <v>1</v>
      </c>
      <c r="D11" s="183">
        <f t="shared" si="0"/>
        <v>243500</v>
      </c>
      <c r="E11" s="291">
        <f>'стр.1_4'!FS113</f>
        <v>243500</v>
      </c>
      <c r="G11" s="360" t="s">
        <v>726</v>
      </c>
      <c r="I11" s="319"/>
    </row>
    <row r="12" spans="1:9" s="126" customFormat="1" ht="93" customHeight="1">
      <c r="A12" s="289">
        <v>6</v>
      </c>
      <c r="B12" s="318" t="s">
        <v>678</v>
      </c>
      <c r="C12" s="88">
        <v>1</v>
      </c>
      <c r="D12" s="290">
        <f t="shared" si="0"/>
        <v>144400</v>
      </c>
      <c r="E12" s="291">
        <f>'стр.1_4'!FU111</f>
        <v>144400</v>
      </c>
      <c r="G12" s="361" t="s">
        <v>727</v>
      </c>
      <c r="I12" s="319"/>
    </row>
    <row r="13" spans="1:9" s="126" customFormat="1" ht="93" customHeight="1">
      <c r="A13" s="289">
        <v>7</v>
      </c>
      <c r="B13" s="92" t="s">
        <v>679</v>
      </c>
      <c r="C13" s="88">
        <v>1</v>
      </c>
      <c r="D13" s="290">
        <f t="shared" si="0"/>
        <v>8030</v>
      </c>
      <c r="E13" s="291">
        <f>'стр.1_4'!FR112</f>
        <v>8030</v>
      </c>
      <c r="G13" s="361" t="s">
        <v>728</v>
      </c>
      <c r="I13" s="319"/>
    </row>
    <row r="14" spans="1:9" s="126" customFormat="1" ht="93" customHeight="1">
      <c r="A14" s="289">
        <v>8</v>
      </c>
      <c r="B14" s="318" t="s">
        <v>680</v>
      </c>
      <c r="C14" s="88">
        <v>1</v>
      </c>
      <c r="D14" s="290">
        <f t="shared" si="0"/>
        <v>3000</v>
      </c>
      <c r="E14" s="291">
        <f>'стр.1_4'!FV102</f>
        <v>3000</v>
      </c>
      <c r="G14" s="361" t="s">
        <v>729</v>
      </c>
      <c r="I14" s="319"/>
    </row>
    <row r="15" spans="1:9" s="126" customFormat="1" ht="93" customHeight="1">
      <c r="A15" s="289">
        <v>9</v>
      </c>
      <c r="B15" s="317" t="s">
        <v>756</v>
      </c>
      <c r="C15" s="88">
        <v>1</v>
      </c>
      <c r="D15" s="290">
        <f t="shared" si="0"/>
        <v>951200</v>
      </c>
      <c r="E15" s="291">
        <f>'стр.1_4'!GJ119</f>
        <v>951200</v>
      </c>
      <c r="G15" s="361" t="s">
        <v>730</v>
      </c>
      <c r="I15" s="319"/>
    </row>
    <row r="16" spans="1:9" s="126" customFormat="1" ht="93" customHeight="1">
      <c r="A16" s="289">
        <v>10</v>
      </c>
      <c r="B16" s="317" t="s">
        <v>739</v>
      </c>
      <c r="C16" s="88">
        <v>1</v>
      </c>
      <c r="D16" s="290">
        <f aca="true" t="shared" si="1" ref="D16:D21">E16</f>
        <v>43263</v>
      </c>
      <c r="E16" s="291">
        <f>'стр.1_4'!GK119</f>
        <v>43263</v>
      </c>
      <c r="G16" s="361" t="s">
        <v>731</v>
      </c>
      <c r="I16" s="319"/>
    </row>
    <row r="17" spans="1:9" s="126" customFormat="1" ht="93" customHeight="1">
      <c r="A17" s="289">
        <v>11</v>
      </c>
      <c r="B17" s="317" t="s">
        <v>740</v>
      </c>
      <c r="C17" s="88">
        <v>1</v>
      </c>
      <c r="D17" s="290">
        <f t="shared" si="1"/>
        <v>115513</v>
      </c>
      <c r="E17" s="291">
        <f>'стр.1_4'!FQ119</f>
        <v>115513</v>
      </c>
      <c r="G17" s="361" t="s">
        <v>732</v>
      </c>
      <c r="I17" s="319"/>
    </row>
    <row r="18" spans="1:9" s="126" customFormat="1" ht="93" customHeight="1">
      <c r="A18" s="289">
        <v>12</v>
      </c>
      <c r="B18" s="317" t="s">
        <v>738</v>
      </c>
      <c r="C18" s="88">
        <v>1</v>
      </c>
      <c r="D18" s="290">
        <f t="shared" si="1"/>
        <v>106843.3</v>
      </c>
      <c r="E18" s="291">
        <f>'стр.1_4'!GI119</f>
        <v>106843.3</v>
      </c>
      <c r="G18" s="361" t="s">
        <v>733</v>
      </c>
      <c r="I18" s="319"/>
    </row>
    <row r="19" spans="1:7" s="126" customFormat="1" ht="93" customHeight="1">
      <c r="A19" s="289">
        <v>13</v>
      </c>
      <c r="B19" s="320" t="s">
        <v>681</v>
      </c>
      <c r="C19" s="88">
        <v>1</v>
      </c>
      <c r="D19" s="290">
        <f t="shared" si="1"/>
        <v>24000</v>
      </c>
      <c r="E19" s="291">
        <f>'стр.1_4'!GD78</f>
        <v>24000</v>
      </c>
      <c r="G19" s="361" t="s">
        <v>734</v>
      </c>
    </row>
    <row r="20" spans="1:7" s="126" customFormat="1" ht="93" customHeight="1" hidden="1">
      <c r="A20" s="289">
        <v>14</v>
      </c>
      <c r="B20" s="320" t="s">
        <v>684</v>
      </c>
      <c r="C20" s="88">
        <v>2</v>
      </c>
      <c r="D20" s="290">
        <f t="shared" si="1"/>
        <v>0</v>
      </c>
      <c r="E20" s="291">
        <f>'стр.1_4'!GI100+'стр.1_4'!GI104</f>
        <v>0</v>
      </c>
      <c r="G20" s="361"/>
    </row>
    <row r="21" spans="1:7" s="126" customFormat="1" ht="93" customHeight="1">
      <c r="A21" s="289">
        <v>14</v>
      </c>
      <c r="B21" s="320" t="s">
        <v>685</v>
      </c>
      <c r="C21" s="88">
        <v>1</v>
      </c>
      <c r="D21" s="290">
        <f t="shared" si="1"/>
        <v>69483.31</v>
      </c>
      <c r="E21" s="291">
        <f>'стр.1_4'!GL73+'стр.1_4'!GL75</f>
        <v>69483.31</v>
      </c>
      <c r="G21" s="361" t="s">
        <v>735</v>
      </c>
    </row>
    <row r="22" spans="1:7" s="126" customFormat="1" ht="93" customHeight="1">
      <c r="A22" s="289">
        <v>15</v>
      </c>
      <c r="B22" s="365" t="s">
        <v>755</v>
      </c>
      <c r="C22" s="88">
        <v>1</v>
      </c>
      <c r="D22" s="290">
        <f aca="true" t="shared" si="2" ref="D22:D27">E22</f>
        <v>52000</v>
      </c>
      <c r="E22" s="291">
        <f>'стр.1_4'!GE100</f>
        <v>52000</v>
      </c>
      <c r="G22" s="361" t="s">
        <v>754</v>
      </c>
    </row>
    <row r="23" spans="1:7" s="126" customFormat="1" ht="93" customHeight="1" hidden="1">
      <c r="A23" s="289">
        <v>17</v>
      </c>
      <c r="B23" s="320" t="s">
        <v>697</v>
      </c>
      <c r="C23" s="88">
        <v>2</v>
      </c>
      <c r="D23" s="290">
        <f t="shared" si="2"/>
        <v>0</v>
      </c>
      <c r="E23" s="291">
        <f>'стр.1_4'!GF73+'стр.1_4'!GF75</f>
        <v>0</v>
      </c>
      <c r="G23" s="361"/>
    </row>
    <row r="24" spans="1:7" s="126" customFormat="1" ht="93" customHeight="1">
      <c r="A24" s="289">
        <v>16</v>
      </c>
      <c r="B24" s="320" t="s">
        <v>741</v>
      </c>
      <c r="C24" s="88">
        <v>1</v>
      </c>
      <c r="D24" s="290">
        <f t="shared" si="2"/>
        <v>18500</v>
      </c>
      <c r="E24" s="291">
        <f>'стр.1_4'!FY119</f>
        <v>18500</v>
      </c>
      <c r="G24" s="361" t="s">
        <v>736</v>
      </c>
    </row>
    <row r="25" spans="1:7" s="126" customFormat="1" ht="119.25" customHeight="1">
      <c r="A25" s="289">
        <v>17</v>
      </c>
      <c r="B25" s="320" t="s">
        <v>742</v>
      </c>
      <c r="C25" s="88">
        <v>1</v>
      </c>
      <c r="D25" s="290">
        <f t="shared" si="2"/>
        <v>400</v>
      </c>
      <c r="E25" s="291">
        <f>'стр.1_4'!FZ119</f>
        <v>400</v>
      </c>
      <c r="G25" s="361" t="s">
        <v>737</v>
      </c>
    </row>
    <row r="26" spans="1:7" s="126" customFormat="1" ht="119.25" customHeight="1">
      <c r="A26" s="289">
        <v>18</v>
      </c>
      <c r="B26" s="320" t="s">
        <v>750</v>
      </c>
      <c r="C26" s="88">
        <v>1</v>
      </c>
      <c r="D26" s="290">
        <f t="shared" si="2"/>
        <v>33600</v>
      </c>
      <c r="E26" s="291">
        <f>'стр.1_4'!GB119</f>
        <v>33600</v>
      </c>
      <c r="G26" s="361" t="s">
        <v>749</v>
      </c>
    </row>
    <row r="27" spans="1:7" s="126" customFormat="1" ht="119.25" customHeight="1">
      <c r="A27" s="289">
        <v>19</v>
      </c>
      <c r="B27" s="320" t="s">
        <v>772</v>
      </c>
      <c r="C27" s="88">
        <v>1</v>
      </c>
      <c r="D27" s="290">
        <f t="shared" si="2"/>
        <v>294686.2</v>
      </c>
      <c r="E27" s="291">
        <f>'стр.1_4'!GH119</f>
        <v>294686.2</v>
      </c>
      <c r="G27" s="361" t="s">
        <v>760</v>
      </c>
    </row>
    <row r="28" spans="1:7" s="126" customFormat="1" ht="119.25" customHeight="1">
      <c r="A28" s="289">
        <v>20</v>
      </c>
      <c r="B28" s="320" t="s">
        <v>773</v>
      </c>
      <c r="C28" s="88">
        <v>1</v>
      </c>
      <c r="D28" s="290">
        <f>E28</f>
        <v>26000</v>
      </c>
      <c r="E28" s="291">
        <f>'стр.1_4'!GF119</f>
        <v>26000</v>
      </c>
      <c r="G28" s="361" t="s">
        <v>770</v>
      </c>
    </row>
    <row r="29" spans="1:7" s="126" customFormat="1" ht="119.25" customHeight="1">
      <c r="A29" s="289">
        <v>21</v>
      </c>
      <c r="B29" s="320" t="s">
        <v>774</v>
      </c>
      <c r="C29" s="88">
        <v>1</v>
      </c>
      <c r="D29" s="290">
        <f>E29</f>
        <v>50000</v>
      </c>
      <c r="E29" s="291">
        <f>'стр.1_4'!GG119</f>
        <v>50000</v>
      </c>
      <c r="G29" s="361" t="s">
        <v>771</v>
      </c>
    </row>
    <row r="30" spans="1:8" ht="18">
      <c r="A30" s="149"/>
      <c r="B30" s="179" t="s">
        <v>526</v>
      </c>
      <c r="C30" s="147" t="s">
        <v>527</v>
      </c>
      <c r="D30" s="185" t="s">
        <v>527</v>
      </c>
      <c r="E30" s="327">
        <f>SUM(E7:E29)</f>
        <v>2874398.0500000003</v>
      </c>
      <c r="G30" s="363">
        <f>'стр.1_4'!FI127</f>
        <v>2874398.0500000003</v>
      </c>
      <c r="H30" s="206">
        <f>E30-G30</f>
        <v>0</v>
      </c>
    </row>
    <row r="35" ht="18">
      <c r="E35" s="309"/>
    </row>
  </sheetData>
  <sheetProtection/>
  <printOptions/>
  <pageMargins left="0.7" right="0.7" top="0.75" bottom="0.75" header="0.3" footer="0.3"/>
  <pageSetup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sheetPr>
    <tabColor rgb="FFFFFF00"/>
  </sheetPr>
  <dimension ref="A1:O54"/>
  <sheetViews>
    <sheetView view="pageBreakPreview" zoomScaleSheetLayoutView="100" zoomScalePageLayoutView="0" workbookViewId="0" topLeftCell="B25">
      <selection activeCell="K32" sqref="K32"/>
    </sheetView>
  </sheetViews>
  <sheetFormatPr defaultColWidth="9.00390625" defaultRowHeight="12.75"/>
  <cols>
    <col min="1" max="1" width="9.25390625" style="126" bestFit="1" customWidth="1"/>
    <col min="2" max="2" width="29.00390625" style="126" customWidth="1"/>
    <col min="3" max="3" width="12.375" style="126" customWidth="1"/>
    <col min="4" max="4" width="9.25390625" style="126" bestFit="1" customWidth="1"/>
    <col min="5" max="5" width="14.625" style="126" customWidth="1"/>
    <col min="6" max="7" width="9.25390625" style="126" bestFit="1" customWidth="1"/>
    <col min="8" max="8" width="12.375" style="126" customWidth="1"/>
    <col min="9" max="9" width="10.125" style="126" bestFit="1" customWidth="1"/>
    <col min="10" max="10" width="15.125" style="126" customWidth="1"/>
    <col min="11" max="11" width="23.125" style="126" customWidth="1"/>
    <col min="12" max="12" width="12.875" style="126" customWidth="1"/>
    <col min="13" max="13" width="17.125" style="126" customWidth="1"/>
    <col min="14" max="14" width="12.00390625" style="126" customWidth="1"/>
    <col min="15" max="16384" width="9.125" style="126" customWidth="1"/>
  </cols>
  <sheetData>
    <row r="1" spans="1:12" ht="15">
      <c r="A1" s="83"/>
      <c r="B1" s="83"/>
      <c r="C1" s="83"/>
      <c r="D1" s="83"/>
      <c r="E1" s="83"/>
      <c r="F1" s="83"/>
      <c r="G1" s="83"/>
      <c r="H1" s="83"/>
      <c r="I1" s="84"/>
      <c r="J1" s="84"/>
      <c r="K1" s="676" t="s">
        <v>386</v>
      </c>
      <c r="L1" s="676"/>
    </row>
    <row r="2" spans="1:12" ht="15">
      <c r="A2" s="83"/>
      <c r="B2" s="83"/>
      <c r="C2" s="83"/>
      <c r="D2" s="83"/>
      <c r="E2" s="83"/>
      <c r="F2" s="83"/>
      <c r="G2" s="83"/>
      <c r="H2" s="83"/>
      <c r="I2" s="676" t="s">
        <v>387</v>
      </c>
      <c r="J2" s="676"/>
      <c r="K2" s="676"/>
      <c r="L2" s="676"/>
    </row>
    <row r="3" spans="1:12" ht="15">
      <c r="A3" s="83"/>
      <c r="B3" s="83"/>
      <c r="C3" s="83"/>
      <c r="D3" s="83"/>
      <c r="E3" s="83"/>
      <c r="F3" s="83"/>
      <c r="G3" s="83"/>
      <c r="H3" s="83"/>
      <c r="I3" s="84"/>
      <c r="J3" s="676" t="s">
        <v>759</v>
      </c>
      <c r="K3" s="676"/>
      <c r="L3" s="676"/>
    </row>
    <row r="4" spans="1:12" ht="15">
      <c r="A4" s="83"/>
      <c r="B4" s="83"/>
      <c r="C4" s="83"/>
      <c r="D4" s="83"/>
      <c r="E4" s="83"/>
      <c r="F4" s="83"/>
      <c r="G4" s="83"/>
      <c r="H4" s="83"/>
      <c r="I4" s="85"/>
      <c r="J4" s="85"/>
      <c r="K4" s="85"/>
      <c r="L4" s="85"/>
    </row>
    <row r="5" spans="1:12" ht="15">
      <c r="A5" s="86" t="s">
        <v>388</v>
      </c>
      <c r="B5" s="86"/>
      <c r="C5" s="83"/>
      <c r="D5" s="83"/>
      <c r="E5" s="83"/>
      <c r="F5" s="83"/>
      <c r="G5" s="83"/>
      <c r="H5" s="83"/>
      <c r="I5" s="83"/>
      <c r="J5" s="83"/>
      <c r="K5" s="83"/>
      <c r="L5" s="83"/>
    </row>
    <row r="6" spans="1:12" ht="15">
      <c r="A6" s="86"/>
      <c r="B6" s="86" t="s">
        <v>691</v>
      </c>
      <c r="C6" s="83"/>
      <c r="D6" s="83"/>
      <c r="E6" s="83"/>
      <c r="F6" s="83"/>
      <c r="G6" s="83"/>
      <c r="H6" s="83"/>
      <c r="I6" s="83"/>
      <c r="J6" s="83"/>
      <c r="K6" s="83"/>
      <c r="L6" s="83"/>
    </row>
    <row r="7" spans="1:12" ht="15">
      <c r="A7" s="83"/>
      <c r="B7" s="83"/>
      <c r="C7" s="83"/>
      <c r="D7" s="83"/>
      <c r="E7" s="83"/>
      <c r="F7" s="83"/>
      <c r="G7" s="83"/>
      <c r="H7" s="83"/>
      <c r="I7" s="83"/>
      <c r="J7" s="83"/>
      <c r="K7" s="83"/>
      <c r="L7" s="83"/>
    </row>
    <row r="8" spans="1:12" ht="15">
      <c r="A8" s="86" t="s">
        <v>389</v>
      </c>
      <c r="B8" s="83"/>
      <c r="C8" s="83"/>
      <c r="D8" s="83"/>
      <c r="E8" s="83"/>
      <c r="F8" s="83"/>
      <c r="G8" s="83"/>
      <c r="H8" s="83"/>
      <c r="I8" s="83"/>
      <c r="J8" s="83"/>
      <c r="K8" s="83"/>
      <c r="L8" s="83"/>
    </row>
    <row r="9" spans="1:12" ht="15">
      <c r="A9" s="86" t="s">
        <v>390</v>
      </c>
      <c r="B9" s="83"/>
      <c r="C9" s="83"/>
      <c r="D9" s="83"/>
      <c r="E9" s="83"/>
      <c r="F9" s="83"/>
      <c r="G9" s="83"/>
      <c r="H9" s="83"/>
      <c r="I9" s="83"/>
      <c r="J9" s="83"/>
      <c r="K9" s="83"/>
      <c r="L9" s="83"/>
    </row>
    <row r="10" spans="1:12" ht="15">
      <c r="A10" s="83"/>
      <c r="B10" s="83"/>
      <c r="C10" s="83"/>
      <c r="D10" s="83"/>
      <c r="E10" s="83"/>
      <c r="F10" s="83"/>
      <c r="G10" s="83"/>
      <c r="H10" s="83"/>
      <c r="I10" s="83"/>
      <c r="J10" s="83"/>
      <c r="K10" s="83"/>
      <c r="L10" s="83"/>
    </row>
    <row r="11" spans="1:12" ht="15">
      <c r="A11" s="83"/>
      <c r="B11" s="83"/>
      <c r="C11" s="83"/>
      <c r="D11" s="86" t="s">
        <v>391</v>
      </c>
      <c r="E11" s="83"/>
      <c r="F11" s="83"/>
      <c r="G11" s="83"/>
      <c r="H11" s="83"/>
      <c r="I11" s="83"/>
      <c r="J11" s="83"/>
      <c r="K11" s="83"/>
      <c r="L11" s="83"/>
    </row>
    <row r="12" spans="1:12" ht="18.75">
      <c r="A12" s="87" t="s">
        <v>392</v>
      </c>
      <c r="B12" s="83"/>
      <c r="C12" s="83"/>
      <c r="D12" s="83"/>
      <c r="E12" s="83"/>
      <c r="F12" s="83"/>
      <c r="G12" s="83"/>
      <c r="H12" s="83"/>
      <c r="I12" s="83"/>
      <c r="J12" s="83"/>
      <c r="K12" s="83"/>
      <c r="L12" s="83"/>
    </row>
    <row r="13" spans="1:12" ht="120">
      <c r="A13" s="88" t="s">
        <v>393</v>
      </c>
      <c r="B13" s="88" t="s">
        <v>394</v>
      </c>
      <c r="C13" s="88" t="s">
        <v>395</v>
      </c>
      <c r="D13" s="88" t="s">
        <v>396</v>
      </c>
      <c r="E13" s="88" t="s">
        <v>397</v>
      </c>
      <c r="F13" s="88" t="s">
        <v>398</v>
      </c>
      <c r="G13" s="88" t="s">
        <v>399</v>
      </c>
      <c r="H13" s="88" t="s">
        <v>400</v>
      </c>
      <c r="I13" s="88" t="s">
        <v>401</v>
      </c>
      <c r="J13" s="88" t="s">
        <v>402</v>
      </c>
      <c r="K13" s="88" t="s">
        <v>403</v>
      </c>
      <c r="L13" s="88" t="s">
        <v>404</v>
      </c>
    </row>
    <row r="14" spans="1:12" ht="15">
      <c r="A14" s="88">
        <v>1</v>
      </c>
      <c r="B14" s="88">
        <v>2</v>
      </c>
      <c r="C14" s="88">
        <v>3</v>
      </c>
      <c r="D14" s="88">
        <v>4</v>
      </c>
      <c r="E14" s="88">
        <v>5</v>
      </c>
      <c r="F14" s="88">
        <v>6</v>
      </c>
      <c r="G14" s="88">
        <v>7</v>
      </c>
      <c r="H14" s="88">
        <v>8</v>
      </c>
      <c r="I14" s="88">
        <v>9</v>
      </c>
      <c r="J14" s="88">
        <v>10</v>
      </c>
      <c r="K14" s="88">
        <v>11</v>
      </c>
      <c r="L14" s="88">
        <v>12</v>
      </c>
    </row>
    <row r="15" spans="1:14" ht="28.5">
      <c r="A15" s="252" t="s">
        <v>392</v>
      </c>
      <c r="B15" s="252" t="s">
        <v>530</v>
      </c>
      <c r="C15" s="243"/>
      <c r="D15" s="258"/>
      <c r="E15" s="259"/>
      <c r="F15" s="259"/>
      <c r="G15" s="259"/>
      <c r="H15" s="258"/>
      <c r="I15" s="258"/>
      <c r="J15" s="258"/>
      <c r="K15" s="260"/>
      <c r="L15" s="261"/>
      <c r="M15" s="141">
        <f>'стр.1_4'!GJ73</f>
        <v>730568.356374808</v>
      </c>
      <c r="N15" s="309">
        <f>K17-M15</f>
        <v>0</v>
      </c>
    </row>
    <row r="16" spans="1:12" ht="15">
      <c r="A16" s="99"/>
      <c r="B16" s="95" t="s">
        <v>406</v>
      </c>
      <c r="C16" s="93">
        <v>5.73</v>
      </c>
      <c r="D16" s="93">
        <v>6</v>
      </c>
      <c r="E16" s="97">
        <v>11000</v>
      </c>
      <c r="F16" s="97">
        <v>0</v>
      </c>
      <c r="G16" s="97"/>
      <c r="H16" s="97">
        <v>11000</v>
      </c>
      <c r="I16" s="97" t="e">
        <v>#DIV/0!</v>
      </c>
      <c r="J16" s="97"/>
      <c r="K16" s="191">
        <f>M15</f>
        <v>730568.356374808</v>
      </c>
      <c r="L16" s="190">
        <v>11000</v>
      </c>
    </row>
    <row r="17" spans="1:12" s="192" customFormat="1" ht="23.25" customHeight="1">
      <c r="A17" s="99"/>
      <c r="B17" s="90" t="s">
        <v>410</v>
      </c>
      <c r="C17" s="189">
        <f>C16</f>
        <v>5.73</v>
      </c>
      <c r="D17" s="189">
        <f aca="true" t="shared" si="0" ref="D17:L17">D16</f>
        <v>6</v>
      </c>
      <c r="E17" s="189">
        <f t="shared" si="0"/>
        <v>11000</v>
      </c>
      <c r="F17" s="189">
        <f t="shared" si="0"/>
        <v>0</v>
      </c>
      <c r="G17" s="189">
        <f t="shared" si="0"/>
        <v>0</v>
      </c>
      <c r="H17" s="189">
        <f t="shared" si="0"/>
        <v>11000</v>
      </c>
      <c r="I17" s="189" t="e">
        <f t="shared" si="0"/>
        <v>#DIV/0!</v>
      </c>
      <c r="J17" s="189">
        <f t="shared" si="0"/>
        <v>0</v>
      </c>
      <c r="K17" s="189">
        <f>M15</f>
        <v>730568.356374808</v>
      </c>
      <c r="L17" s="189">
        <f t="shared" si="0"/>
        <v>11000</v>
      </c>
    </row>
    <row r="18" spans="1:14" ht="27.75" customHeight="1">
      <c r="A18" s="252" t="s">
        <v>411</v>
      </c>
      <c r="B18" s="252" t="s">
        <v>531</v>
      </c>
      <c r="C18" s="262"/>
      <c r="D18" s="259"/>
      <c r="E18" s="259"/>
      <c r="F18" s="259"/>
      <c r="G18" s="259"/>
      <c r="H18" s="258"/>
      <c r="I18" s="258"/>
      <c r="J18" s="258"/>
      <c r="K18" s="260"/>
      <c r="L18" s="261"/>
      <c r="M18" s="141">
        <f>'стр.1_4'!GK73</f>
        <v>33228.11059907834</v>
      </c>
      <c r="N18" s="309">
        <f>K19-M18</f>
        <v>0</v>
      </c>
    </row>
    <row r="19" spans="1:12" ht="21.75" customHeight="1">
      <c r="A19" s="99"/>
      <c r="B19" s="95" t="s">
        <v>406</v>
      </c>
      <c r="C19" s="93">
        <v>5.73</v>
      </c>
      <c r="D19" s="97">
        <v>6</v>
      </c>
      <c r="E19" s="97">
        <v>500</v>
      </c>
      <c r="F19" s="97">
        <v>0</v>
      </c>
      <c r="G19" s="97"/>
      <c r="H19" s="97">
        <v>500</v>
      </c>
      <c r="I19" s="97" t="e">
        <v>#DIV/0!</v>
      </c>
      <c r="J19" s="97"/>
      <c r="K19" s="191">
        <f>M18</f>
        <v>33228.11059907834</v>
      </c>
      <c r="L19" s="190">
        <v>500</v>
      </c>
    </row>
    <row r="20" spans="1:12" s="192" customFormat="1" ht="14.25">
      <c r="A20" s="99"/>
      <c r="B20" s="90" t="s">
        <v>410</v>
      </c>
      <c r="C20" s="186">
        <f>C19</f>
        <v>5.73</v>
      </c>
      <c r="D20" s="186">
        <f aca="true" t="shared" si="1" ref="D20:L20">D19</f>
        <v>6</v>
      </c>
      <c r="E20" s="186">
        <f t="shared" si="1"/>
        <v>500</v>
      </c>
      <c r="F20" s="186">
        <f t="shared" si="1"/>
        <v>0</v>
      </c>
      <c r="G20" s="186">
        <f t="shared" si="1"/>
        <v>0</v>
      </c>
      <c r="H20" s="186">
        <f t="shared" si="1"/>
        <v>500</v>
      </c>
      <c r="I20" s="186" t="e">
        <f t="shared" si="1"/>
        <v>#DIV/0!</v>
      </c>
      <c r="J20" s="186">
        <f t="shared" si="1"/>
        <v>0</v>
      </c>
      <c r="K20" s="186">
        <f t="shared" si="1"/>
        <v>33228.11059907834</v>
      </c>
      <c r="L20" s="186">
        <f t="shared" si="1"/>
        <v>500</v>
      </c>
    </row>
    <row r="21" spans="1:12" ht="15">
      <c r="A21" s="263" t="s">
        <v>412</v>
      </c>
      <c r="B21" s="264" t="s">
        <v>415</v>
      </c>
      <c r="C21" s="243"/>
      <c r="D21" s="243"/>
      <c r="E21" s="243"/>
      <c r="F21" s="243"/>
      <c r="G21" s="243"/>
      <c r="H21" s="243"/>
      <c r="I21" s="243"/>
      <c r="J21" s="243"/>
      <c r="K21" s="243"/>
      <c r="L21" s="243"/>
    </row>
    <row r="22" spans="1:12" ht="15">
      <c r="A22" s="99"/>
      <c r="B22" s="92" t="s">
        <v>405</v>
      </c>
      <c r="C22" s="93">
        <v>3</v>
      </c>
      <c r="D22" s="93">
        <v>3</v>
      </c>
      <c r="E22" s="93">
        <v>33680</v>
      </c>
      <c r="F22" s="93">
        <f>24762.25/3</f>
        <v>8254.083333333334</v>
      </c>
      <c r="G22" s="93"/>
      <c r="H22" s="93">
        <f>E22-F22</f>
        <v>25425.916666666664</v>
      </c>
      <c r="I22" s="94">
        <f>H22/F22*100</f>
        <v>308.04046482044237</v>
      </c>
      <c r="J22" s="93">
        <v>1.3</v>
      </c>
      <c r="K22" s="94">
        <f>D22*E22*(1+J22)*12-8549.5-3000+100000</f>
        <v>2877154.4999999995</v>
      </c>
      <c r="L22" s="94">
        <f>K22/D22/12</f>
        <v>79920.95833333333</v>
      </c>
    </row>
    <row r="23" spans="1:12" ht="15">
      <c r="A23" s="135"/>
      <c r="B23" s="95" t="s">
        <v>406</v>
      </c>
      <c r="C23" s="96">
        <v>14.61</v>
      </c>
      <c r="D23" s="97">
        <f>D35</f>
        <v>10.5</v>
      </c>
      <c r="E23" s="97">
        <v>27428.3</v>
      </c>
      <c r="F23" s="97">
        <v>9619.8</v>
      </c>
      <c r="G23" s="97"/>
      <c r="H23" s="93">
        <f>E23-F23</f>
        <v>17808.5</v>
      </c>
      <c r="I23" s="94">
        <f>H23/F23*100</f>
        <v>185.12339133869727</v>
      </c>
      <c r="J23" s="97">
        <v>1.3</v>
      </c>
      <c r="K23" s="94">
        <f>D23*E23*(1+J23)*12+35000+162000+535527+1200000-12350+334000-14651.4</f>
        <v>10188246.939999998</v>
      </c>
      <c r="L23" s="94">
        <f>K23/D23/12</f>
        <v>80859.10269841268</v>
      </c>
    </row>
    <row r="24" spans="1:12" ht="15">
      <c r="A24" s="135"/>
      <c r="B24" s="95" t="s">
        <v>408</v>
      </c>
      <c r="C24" s="93">
        <v>1</v>
      </c>
      <c r="D24" s="97">
        <v>1</v>
      </c>
      <c r="E24" s="97">
        <v>13623.04</v>
      </c>
      <c r="F24" s="97">
        <v>5028.75</v>
      </c>
      <c r="G24" s="97"/>
      <c r="H24" s="93">
        <f>E24-F24</f>
        <v>8594.29</v>
      </c>
      <c r="I24" s="94">
        <f>H24/F24*100</f>
        <v>170.90310713397963</v>
      </c>
      <c r="J24" s="97">
        <v>1.3</v>
      </c>
      <c r="K24" s="94">
        <f>D24*E24*(1+J24)*12+9000</f>
        <v>384995.904</v>
      </c>
      <c r="L24" s="94">
        <f>K24/D24/12</f>
        <v>32082.992</v>
      </c>
    </row>
    <row r="25" spans="1:12" ht="15">
      <c r="A25" s="135"/>
      <c r="B25" s="95" t="s">
        <v>409</v>
      </c>
      <c r="C25" s="93">
        <v>7</v>
      </c>
      <c r="D25" s="97">
        <f>D38-D31</f>
        <v>7.3</v>
      </c>
      <c r="E25" s="97">
        <v>10350</v>
      </c>
      <c r="F25" s="97">
        <f>33419.4/D25</f>
        <v>4578</v>
      </c>
      <c r="G25" s="97"/>
      <c r="H25" s="93">
        <f>E25-F25</f>
        <v>5772</v>
      </c>
      <c r="I25" s="94">
        <f>H25/F25*100</f>
        <v>126.08125819134995</v>
      </c>
      <c r="J25" s="97">
        <v>1.3</v>
      </c>
      <c r="K25" s="94">
        <f>D25*E25*(1+J25)*12+24866.1+1000-55.63+0.3+327472.5</f>
        <v>2438601.27</v>
      </c>
      <c r="L25" s="94">
        <f>K25/D25/12</f>
        <v>27837.914041095893</v>
      </c>
    </row>
    <row r="26" spans="1:14" ht="15">
      <c r="A26" s="99"/>
      <c r="B26" s="90" t="s">
        <v>410</v>
      </c>
      <c r="C26" s="98">
        <f>C22+C23+C24+C25</f>
        <v>25.61</v>
      </c>
      <c r="D26" s="98">
        <f>D22+D23+D24+D25</f>
        <v>21.8</v>
      </c>
      <c r="E26" s="98">
        <f aca="true" t="shared" si="2" ref="E26:K26">E22+E23+E24+E25</f>
        <v>85081.34</v>
      </c>
      <c r="F26" s="98">
        <f t="shared" si="2"/>
        <v>27480.63333333333</v>
      </c>
      <c r="G26" s="98">
        <f t="shared" si="2"/>
        <v>0</v>
      </c>
      <c r="H26" s="98">
        <f t="shared" si="2"/>
        <v>57600.706666666665</v>
      </c>
      <c r="I26" s="98">
        <f t="shared" si="2"/>
        <v>790.1482214844691</v>
      </c>
      <c r="J26" s="98"/>
      <c r="K26" s="98">
        <f t="shared" si="2"/>
        <v>15888998.613999996</v>
      </c>
      <c r="L26" s="88"/>
      <c r="M26" s="188">
        <f>'стр.1_4'!FM73</f>
        <v>15888998.63</v>
      </c>
      <c r="N26" s="193">
        <f>K26-M26</f>
        <v>-0.01600000448524952</v>
      </c>
    </row>
    <row r="27" spans="1:13" ht="14.25">
      <c r="A27" s="252" t="s">
        <v>413</v>
      </c>
      <c r="B27" s="252" t="s">
        <v>416</v>
      </c>
      <c r="C27" s="259"/>
      <c r="D27" s="259"/>
      <c r="E27" s="259"/>
      <c r="F27" s="259"/>
      <c r="G27" s="259"/>
      <c r="H27" s="259"/>
      <c r="I27" s="259"/>
      <c r="J27" s="259"/>
      <c r="K27" s="259"/>
      <c r="L27" s="259"/>
      <c r="M27" s="194">
        <f>'стр.1_4'!FN73+'стр.1_4'!FO73+'стр.1_4'!FP73+'стр.1_4'!FL73</f>
        <v>2556793.1740552997</v>
      </c>
    </row>
    <row r="28" spans="1:12" ht="15">
      <c r="A28" s="99"/>
      <c r="B28" s="92" t="s">
        <v>405</v>
      </c>
      <c r="C28" s="93">
        <v>2</v>
      </c>
      <c r="D28" s="93">
        <v>2</v>
      </c>
      <c r="E28" s="93">
        <v>480</v>
      </c>
      <c r="F28" s="93"/>
      <c r="G28" s="93"/>
      <c r="H28" s="93">
        <f>E28-F28</f>
        <v>480</v>
      </c>
      <c r="I28" s="94"/>
      <c r="J28" s="93">
        <v>1.3</v>
      </c>
      <c r="K28" s="94">
        <f>D28*E28*(1+J28)*12</f>
        <v>26496</v>
      </c>
      <c r="L28" s="94">
        <f>K28/D28/12</f>
        <v>1104</v>
      </c>
    </row>
    <row r="29" spans="1:15" ht="27" customHeight="1">
      <c r="A29" s="135"/>
      <c r="B29" s="95" t="s">
        <v>406</v>
      </c>
      <c r="C29" s="96">
        <v>14.61</v>
      </c>
      <c r="D29" s="97">
        <f>D35</f>
        <v>10.5</v>
      </c>
      <c r="E29" s="97">
        <v>381.39</v>
      </c>
      <c r="F29" s="97"/>
      <c r="G29" s="97"/>
      <c r="H29" s="93">
        <f>E29-F29</f>
        <v>381.39</v>
      </c>
      <c r="I29" s="94"/>
      <c r="J29" s="97">
        <v>1.3</v>
      </c>
      <c r="K29" s="94">
        <f>D29*E29*(1+J29)*12+44384.75-0.4+79000</f>
        <v>233911.172</v>
      </c>
      <c r="L29" s="94">
        <f>K29/D29/12</f>
        <v>1856.437873015873</v>
      </c>
      <c r="O29" s="195"/>
    </row>
    <row r="30" spans="1:12" ht="27" customHeight="1">
      <c r="A30" s="135"/>
      <c r="B30" s="95" t="s">
        <v>408</v>
      </c>
      <c r="C30" s="93">
        <v>0.75</v>
      </c>
      <c r="D30" s="97">
        <v>0.75</v>
      </c>
      <c r="E30" s="97">
        <v>19608</v>
      </c>
      <c r="F30" s="97">
        <v>5028.75</v>
      </c>
      <c r="G30" s="97"/>
      <c r="H30" s="93">
        <f>E30-F30</f>
        <v>14579.25</v>
      </c>
      <c r="I30" s="94">
        <f>H30/F30*100</f>
        <v>289.9179716629381</v>
      </c>
      <c r="J30" s="97">
        <v>1.3</v>
      </c>
      <c r="K30" s="94">
        <f>D30*E30*(1+J30)*12</f>
        <v>405885.6</v>
      </c>
      <c r="L30" s="94">
        <f>K30/D30/12</f>
        <v>45098.399999999994</v>
      </c>
    </row>
    <row r="31" spans="1:13" ht="15">
      <c r="A31" s="135"/>
      <c r="B31" s="95" t="s">
        <v>409</v>
      </c>
      <c r="C31" s="93">
        <v>4.15</v>
      </c>
      <c r="D31" s="97">
        <v>4.2</v>
      </c>
      <c r="E31" s="97">
        <v>15608.69</v>
      </c>
      <c r="F31" s="97">
        <f>33419.4/D31</f>
        <v>7957</v>
      </c>
      <c r="G31" s="97"/>
      <c r="H31" s="93">
        <f>E31-F31</f>
        <v>7651.6900000000005</v>
      </c>
      <c r="I31" s="94">
        <f>H31/F31*100</f>
        <v>96.16300113107957</v>
      </c>
      <c r="J31" s="97">
        <v>1.3</v>
      </c>
      <c r="K31" s="94">
        <f>D31*E31*(1+J31)*12-171552.12+82800+156890+13003.18</f>
        <v>1890500.4048</v>
      </c>
      <c r="L31" s="94">
        <f>K31/D31/12</f>
        <v>37509.92866666667</v>
      </c>
      <c r="M31" s="194"/>
    </row>
    <row r="32" spans="1:13" ht="15">
      <c r="A32" s="99"/>
      <c r="B32" s="100" t="s">
        <v>417</v>
      </c>
      <c r="C32" s="98">
        <f>C28+C29+C30+C31</f>
        <v>21.509999999999998</v>
      </c>
      <c r="D32" s="98">
        <f aca="true" t="shared" si="3" ref="D32:K32">D28+D29+D30+D31</f>
        <v>17.45</v>
      </c>
      <c r="E32" s="98">
        <f t="shared" si="3"/>
        <v>36078.08</v>
      </c>
      <c r="F32" s="98">
        <f t="shared" si="3"/>
        <v>12985.75</v>
      </c>
      <c r="G32" s="98">
        <f t="shared" si="3"/>
        <v>0</v>
      </c>
      <c r="H32" s="98">
        <f t="shared" si="3"/>
        <v>23092.33</v>
      </c>
      <c r="I32" s="98">
        <f t="shared" si="3"/>
        <v>386.08097279401767</v>
      </c>
      <c r="J32" s="98">
        <f t="shared" si="3"/>
        <v>5.2</v>
      </c>
      <c r="K32" s="98">
        <f t="shared" si="3"/>
        <v>2556793.1768</v>
      </c>
      <c r="L32" s="88"/>
      <c r="M32" s="196">
        <f>M27-K32</f>
        <v>-0.0027447002939879894</v>
      </c>
    </row>
    <row r="33" spans="1:12" ht="15">
      <c r="A33" s="252" t="s">
        <v>414</v>
      </c>
      <c r="B33" s="265" t="s">
        <v>418</v>
      </c>
      <c r="C33" s="259"/>
      <c r="D33" s="259"/>
      <c r="E33" s="259"/>
      <c r="F33" s="259"/>
      <c r="G33" s="259"/>
      <c r="H33" s="259"/>
      <c r="I33" s="259"/>
      <c r="J33" s="259"/>
      <c r="K33" s="259"/>
      <c r="L33" s="243"/>
    </row>
    <row r="34" spans="1:12" ht="15">
      <c r="A34" s="99"/>
      <c r="B34" s="92" t="s">
        <v>405</v>
      </c>
      <c r="C34" s="93">
        <v>3</v>
      </c>
      <c r="D34" s="93">
        <v>3</v>
      </c>
      <c r="E34" s="93">
        <f>E22+E28</f>
        <v>34160</v>
      </c>
      <c r="F34" s="93">
        <f>F22+F28</f>
        <v>8254.083333333334</v>
      </c>
      <c r="G34" s="93">
        <f>G22+G28</f>
        <v>0</v>
      </c>
      <c r="H34" s="93">
        <f>H22+H28</f>
        <v>25905.916666666664</v>
      </c>
      <c r="I34" s="93">
        <f>I22+I28</f>
        <v>308.04046482044237</v>
      </c>
      <c r="J34" s="97">
        <f>J22</f>
        <v>1.3</v>
      </c>
      <c r="K34" s="97">
        <f>K22+K28</f>
        <v>2903650.4999999995</v>
      </c>
      <c r="L34" s="98">
        <f>K34/D34/12</f>
        <v>80656.95833333333</v>
      </c>
    </row>
    <row r="35" spans="1:12" ht="18" customHeight="1">
      <c r="A35" s="135"/>
      <c r="B35" s="95" t="s">
        <v>406</v>
      </c>
      <c r="C35" s="96">
        <v>14.61</v>
      </c>
      <c r="D35" s="97">
        <v>10.5</v>
      </c>
      <c r="E35" s="97">
        <f>E16+E19+E23+E29</f>
        <v>39309.69</v>
      </c>
      <c r="F35" s="97">
        <f>F16+F19+F23+F29</f>
        <v>9619.8</v>
      </c>
      <c r="G35" s="97">
        <f>G16+G19+G23+G29</f>
        <v>0</v>
      </c>
      <c r="H35" s="97">
        <f>H16+H19+H23+H29</f>
        <v>29689.89</v>
      </c>
      <c r="I35" s="97">
        <f>I23+I29</f>
        <v>185.12339133869727</v>
      </c>
      <c r="J35" s="97">
        <v>1.3</v>
      </c>
      <c r="K35" s="97">
        <f>K16+K19+K23+K29</f>
        <v>11185954.578973884</v>
      </c>
      <c r="L35" s="98">
        <f>K35/D35/12</f>
        <v>88777.41729344352</v>
      </c>
    </row>
    <row r="36" spans="1:12" ht="18" customHeight="1">
      <c r="A36" s="135"/>
      <c r="B36" s="95" t="s">
        <v>407</v>
      </c>
      <c r="C36" s="96"/>
      <c r="D36" s="97"/>
      <c r="E36" s="97"/>
      <c r="F36" s="97"/>
      <c r="G36" s="97"/>
      <c r="H36" s="97"/>
      <c r="I36" s="97"/>
      <c r="J36" s="97"/>
      <c r="K36" s="97"/>
      <c r="L36" s="98"/>
    </row>
    <row r="37" spans="1:12" ht="18" customHeight="1">
      <c r="A37" s="135"/>
      <c r="B37" s="95" t="s">
        <v>408</v>
      </c>
      <c r="C37" s="96">
        <v>1.75</v>
      </c>
      <c r="D37" s="97">
        <v>1.75</v>
      </c>
      <c r="E37" s="97">
        <f aca="true" t="shared" si="4" ref="E37:I38">E24+E30</f>
        <v>33231.04</v>
      </c>
      <c r="F37" s="97">
        <f t="shared" si="4"/>
        <v>10057.5</v>
      </c>
      <c r="G37" s="97">
        <f t="shared" si="4"/>
        <v>0</v>
      </c>
      <c r="H37" s="97">
        <f t="shared" si="4"/>
        <v>23173.54</v>
      </c>
      <c r="I37" s="97">
        <f t="shared" si="4"/>
        <v>460.82107879691773</v>
      </c>
      <c r="J37" s="97">
        <v>1.3</v>
      </c>
      <c r="K37" s="97">
        <f>K24+K30</f>
        <v>790881.504</v>
      </c>
      <c r="L37" s="98">
        <f>K37/D37/12</f>
        <v>37661.024</v>
      </c>
    </row>
    <row r="38" spans="1:12" ht="15">
      <c r="A38" s="89"/>
      <c r="B38" s="95" t="s">
        <v>409</v>
      </c>
      <c r="C38" s="93">
        <v>11.5</v>
      </c>
      <c r="D38" s="97">
        <v>11.5</v>
      </c>
      <c r="E38" s="97">
        <f t="shared" si="4"/>
        <v>25958.690000000002</v>
      </c>
      <c r="F38" s="97">
        <f t="shared" si="4"/>
        <v>12535</v>
      </c>
      <c r="G38" s="97">
        <f t="shared" si="4"/>
        <v>0</v>
      </c>
      <c r="H38" s="97">
        <f t="shared" si="4"/>
        <v>13423.69</v>
      </c>
      <c r="I38" s="97">
        <f t="shared" si="4"/>
        <v>222.2442593224295</v>
      </c>
      <c r="J38" s="97">
        <v>1.3</v>
      </c>
      <c r="K38" s="97">
        <f>K25+K31</f>
        <v>4329101.6748</v>
      </c>
      <c r="L38" s="98">
        <f>K38/D38/12</f>
        <v>31370.30199130435</v>
      </c>
    </row>
    <row r="39" spans="1:12" ht="15">
      <c r="A39" s="83"/>
      <c r="B39" s="197" t="s">
        <v>410</v>
      </c>
      <c r="C39" s="310">
        <f>C34+C35+C37+C38+C36</f>
        <v>30.86</v>
      </c>
      <c r="D39" s="311">
        <f aca="true" t="shared" si="5" ref="D39:I39">D34+D35+D36+D37+D38</f>
        <v>26.75</v>
      </c>
      <c r="E39" s="101">
        <f t="shared" si="5"/>
        <v>132659.42</v>
      </c>
      <c r="F39" s="101">
        <f t="shared" si="5"/>
        <v>40466.38333333333</v>
      </c>
      <c r="G39" s="101">
        <f t="shared" si="5"/>
        <v>0</v>
      </c>
      <c r="H39" s="101">
        <f t="shared" si="5"/>
        <v>92193.03666666667</v>
      </c>
      <c r="I39" s="101">
        <f t="shared" si="5"/>
        <v>1176.2291942784868</v>
      </c>
      <c r="J39" s="101"/>
      <c r="K39" s="102">
        <f>K34+K35+K36+K37+K38</f>
        <v>19209588.257773884</v>
      </c>
      <c r="L39" s="88"/>
    </row>
    <row r="40" spans="1:12" ht="15">
      <c r="A40" s="83"/>
      <c r="B40" s="198"/>
      <c r="C40" s="103">
        <f>30.86-C39</f>
        <v>0</v>
      </c>
      <c r="D40" s="104">
        <f>26.75-D39</f>
        <v>0</v>
      </c>
      <c r="E40" s="104"/>
      <c r="F40" s="104"/>
      <c r="G40" s="104"/>
      <c r="H40" s="104"/>
      <c r="I40" s="104"/>
      <c r="J40" s="104"/>
      <c r="K40" s="105"/>
      <c r="L40" s="106"/>
    </row>
    <row r="41" spans="1:12" ht="15">
      <c r="A41" s="83"/>
      <c r="B41" s="198"/>
      <c r="C41" s="107"/>
      <c r="D41" s="104"/>
      <c r="E41" s="104"/>
      <c r="F41" s="104"/>
      <c r="G41" s="104"/>
      <c r="H41" s="104"/>
      <c r="I41" s="104"/>
      <c r="J41" s="104"/>
      <c r="K41" s="105"/>
      <c r="L41" s="106"/>
    </row>
    <row r="42" spans="1:12" ht="30" customHeight="1">
      <c r="A42" s="83"/>
      <c r="B42" s="321" t="s">
        <v>419</v>
      </c>
      <c r="C42" s="108">
        <f>'стр.1_4'!GL73</f>
        <v>53366.6</v>
      </c>
      <c r="D42" s="83"/>
      <c r="E42" s="109"/>
      <c r="F42" s="83"/>
      <c r="G42" s="83"/>
      <c r="H42" s="83"/>
      <c r="I42" s="83"/>
      <c r="J42" s="83"/>
      <c r="K42" s="109"/>
      <c r="L42" s="83"/>
    </row>
    <row r="43" spans="1:12" ht="24" customHeight="1">
      <c r="A43" s="83"/>
      <c r="B43" s="321"/>
      <c r="C43" s="108"/>
      <c r="D43" s="83"/>
      <c r="E43" s="109"/>
      <c r="F43" s="83"/>
      <c r="G43" s="83"/>
      <c r="H43" s="83"/>
      <c r="I43" s="83"/>
      <c r="J43" s="83"/>
      <c r="K43" s="109"/>
      <c r="L43" s="83"/>
    </row>
    <row r="44" spans="1:12" ht="19.5" customHeight="1">
      <c r="A44" s="83"/>
      <c r="B44" s="321" t="s">
        <v>690</v>
      </c>
      <c r="C44" s="108">
        <f>'стр.1_4'!GF73</f>
        <v>0</v>
      </c>
      <c r="D44" s="83"/>
      <c r="E44" s="109"/>
      <c r="F44" s="83"/>
      <c r="G44" s="83"/>
      <c r="H44" s="83"/>
      <c r="I44" s="83"/>
      <c r="J44" s="83"/>
      <c r="K44" s="109"/>
      <c r="L44" s="83"/>
    </row>
    <row r="45" spans="1:12" ht="19.5" customHeight="1">
      <c r="A45" s="83"/>
      <c r="B45" s="321"/>
      <c r="C45" s="108"/>
      <c r="D45" s="83"/>
      <c r="E45" s="109"/>
      <c r="F45" s="83"/>
      <c r="G45" s="83"/>
      <c r="H45" s="83"/>
      <c r="I45" s="83"/>
      <c r="J45" s="83"/>
      <c r="K45" s="109"/>
      <c r="L45" s="83"/>
    </row>
    <row r="46" spans="1:12" ht="29.25" customHeight="1">
      <c r="A46" s="83"/>
      <c r="B46" s="321" t="s">
        <v>694</v>
      </c>
      <c r="C46" s="108">
        <f>'стр.1_4'!FQ73</f>
        <v>88719.66205837173</v>
      </c>
      <c r="D46" s="83"/>
      <c r="E46" s="109"/>
      <c r="F46" s="83"/>
      <c r="G46" s="83"/>
      <c r="H46" s="83"/>
      <c r="I46" s="83"/>
      <c r="J46" s="83"/>
      <c r="K46" s="109"/>
      <c r="L46" s="83"/>
    </row>
    <row r="47" spans="1:12" ht="29.25" customHeight="1">
      <c r="A47" s="83"/>
      <c r="B47" s="321"/>
      <c r="C47" s="108"/>
      <c r="D47" s="83"/>
      <c r="E47" s="109"/>
      <c r="F47" s="83"/>
      <c r="G47" s="83"/>
      <c r="H47" s="83"/>
      <c r="I47" s="83"/>
      <c r="J47" s="83"/>
      <c r="K47" s="109"/>
      <c r="L47" s="83"/>
    </row>
    <row r="48" spans="1:12" ht="29.25" customHeight="1">
      <c r="A48" s="83"/>
      <c r="B48" s="321" t="s">
        <v>712</v>
      </c>
      <c r="C48" s="108">
        <f>'стр.1_4'!GI73</f>
        <v>82060.90629800307</v>
      </c>
      <c r="D48" s="83"/>
      <c r="E48" s="109"/>
      <c r="F48" s="83"/>
      <c r="G48" s="83"/>
      <c r="H48" s="83"/>
      <c r="I48" s="83"/>
      <c r="J48" s="83"/>
      <c r="K48" s="109"/>
      <c r="L48" s="83"/>
    </row>
    <row r="49" spans="1:12" ht="15">
      <c r="A49" s="83"/>
      <c r="B49" s="83"/>
      <c r="C49" s="83"/>
      <c r="D49" s="83"/>
      <c r="E49" s="83"/>
      <c r="F49" s="83"/>
      <c r="G49" s="83"/>
      <c r="H49" s="83"/>
      <c r="I49" s="83"/>
      <c r="J49" s="83"/>
      <c r="K49" s="83"/>
      <c r="L49" s="83"/>
    </row>
    <row r="50" spans="1:12" ht="15">
      <c r="A50" s="83"/>
      <c r="B50" s="199" t="s">
        <v>702</v>
      </c>
      <c r="C50" s="83"/>
      <c r="D50" s="83"/>
      <c r="E50" s="83"/>
      <c r="F50" s="83"/>
      <c r="G50" s="83"/>
      <c r="H50" s="83"/>
      <c r="I50" s="83"/>
      <c r="J50" s="83"/>
      <c r="K50" s="83"/>
      <c r="L50" s="83"/>
    </row>
    <row r="51" spans="1:12" ht="15">
      <c r="A51" s="83"/>
      <c r="B51" s="111" t="s">
        <v>420</v>
      </c>
      <c r="C51" s="112">
        <f>'стр.1_4'!FN33</f>
        <v>0</v>
      </c>
      <c r="D51" s="83"/>
      <c r="E51" s="83"/>
      <c r="F51" s="83"/>
      <c r="G51" s="83"/>
      <c r="H51" s="83"/>
      <c r="I51" s="83"/>
      <c r="J51" s="83"/>
      <c r="K51" s="83"/>
      <c r="L51" s="83"/>
    </row>
    <row r="52" spans="1:12" ht="15">
      <c r="A52" s="83"/>
      <c r="B52" s="83" t="s">
        <v>421</v>
      </c>
      <c r="C52" s="112">
        <f>'стр.1_4'!FM33</f>
        <v>7186.110000000001</v>
      </c>
      <c r="D52" s="83"/>
      <c r="E52" s="83"/>
      <c r="F52" s="83"/>
      <c r="G52" s="83"/>
      <c r="H52" s="83"/>
      <c r="I52" s="83"/>
      <c r="J52" s="83"/>
      <c r="K52" s="83"/>
      <c r="L52" s="83"/>
    </row>
    <row r="53" spans="2:3" ht="12.75">
      <c r="B53" s="126" t="s">
        <v>530</v>
      </c>
      <c r="C53" s="145">
        <f>'стр.1_4'!GJ33</f>
        <v>10563.496605222696</v>
      </c>
    </row>
    <row r="54" spans="2:3" ht="15">
      <c r="B54" s="126" t="s">
        <v>531</v>
      </c>
      <c r="C54" s="158">
        <f>'стр.1_4'!GK33</f>
        <v>6429.062580645157</v>
      </c>
    </row>
  </sheetData>
  <sheetProtection/>
  <mergeCells count="3">
    <mergeCell ref="K1:L1"/>
    <mergeCell ref="I2:L2"/>
    <mergeCell ref="J3:L3"/>
  </mergeCells>
  <printOptions/>
  <pageMargins left="0.7" right="0.7" top="0.75" bottom="0.75" header="0.3" footer="0.3"/>
  <pageSetup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tabColor rgb="FFFFFF00"/>
  </sheetPr>
  <dimension ref="A2:I15"/>
  <sheetViews>
    <sheetView view="pageBreakPreview" zoomScaleSheetLayoutView="100" zoomScalePageLayoutView="0" workbookViewId="0" topLeftCell="A4">
      <selection activeCell="G10" sqref="G10"/>
    </sheetView>
  </sheetViews>
  <sheetFormatPr defaultColWidth="9.00390625" defaultRowHeight="12.75"/>
  <cols>
    <col min="1" max="1" width="7.625" style="0" customWidth="1"/>
    <col min="2" max="2" width="36.75390625" style="0" customWidth="1"/>
    <col min="3" max="8" width="12.375" style="0" customWidth="1"/>
  </cols>
  <sheetData>
    <row r="2" spans="1:8" ht="15.75">
      <c r="A2" s="677" t="s">
        <v>422</v>
      </c>
      <c r="B2" s="677"/>
      <c r="C2" s="677"/>
      <c r="D2" s="677"/>
      <c r="E2" s="677"/>
      <c r="F2" s="677"/>
      <c r="G2" s="677"/>
      <c r="H2" s="307"/>
    </row>
    <row r="4" spans="1:8" ht="15">
      <c r="A4" s="113" t="s">
        <v>423</v>
      </c>
      <c r="B4" s="110"/>
      <c r="C4" s="110"/>
      <c r="D4" s="110"/>
      <c r="E4" s="110"/>
      <c r="F4" s="110"/>
      <c r="G4" s="110"/>
      <c r="H4" s="110"/>
    </row>
    <row r="5" spans="1:8" ht="15">
      <c r="A5" s="113" t="s">
        <v>424</v>
      </c>
      <c r="B5" s="110"/>
      <c r="C5" s="110"/>
      <c r="D5" s="110"/>
      <c r="E5" s="110"/>
      <c r="F5" s="110"/>
      <c r="G5" s="110"/>
      <c r="H5" s="110"/>
    </row>
    <row r="6" spans="1:8" ht="15">
      <c r="A6" s="113"/>
      <c r="B6" s="110"/>
      <c r="C6" s="110"/>
      <c r="D6" s="110"/>
      <c r="E6" s="110"/>
      <c r="F6" s="110"/>
      <c r="G6" s="110"/>
      <c r="H6" s="110"/>
    </row>
    <row r="7" spans="1:8" ht="90">
      <c r="A7" s="114" t="s">
        <v>425</v>
      </c>
      <c r="B7" s="115" t="s">
        <v>426</v>
      </c>
      <c r="C7" s="114" t="s">
        <v>427</v>
      </c>
      <c r="D7" s="114" t="s">
        <v>428</v>
      </c>
      <c r="E7" s="114" t="s">
        <v>429</v>
      </c>
      <c r="F7" s="114" t="s">
        <v>430</v>
      </c>
      <c r="G7" s="114" t="s">
        <v>431</v>
      </c>
      <c r="H7" s="114" t="s">
        <v>703</v>
      </c>
    </row>
    <row r="8" spans="1:8" ht="15">
      <c r="A8" s="116">
        <v>1</v>
      </c>
      <c r="B8" s="116">
        <v>2</v>
      </c>
      <c r="C8" s="116">
        <v>3</v>
      </c>
      <c r="D8" s="116">
        <v>4</v>
      </c>
      <c r="E8" s="116">
        <v>5</v>
      </c>
      <c r="F8" s="116">
        <v>6</v>
      </c>
      <c r="G8" s="116">
        <v>7</v>
      </c>
      <c r="H8" s="116">
        <v>8</v>
      </c>
    </row>
    <row r="9" spans="1:8" ht="15">
      <c r="A9" s="266"/>
      <c r="B9" s="263" t="s">
        <v>415</v>
      </c>
      <c r="C9" s="266"/>
      <c r="D9" s="266"/>
      <c r="E9" s="266"/>
      <c r="F9" s="266"/>
      <c r="G9" s="266"/>
      <c r="H9" s="266"/>
    </row>
    <row r="10" spans="1:9" ht="62.25" customHeight="1">
      <c r="A10" s="115" t="s">
        <v>392</v>
      </c>
      <c r="B10" s="118" t="s">
        <v>432</v>
      </c>
      <c r="C10" s="114">
        <v>26601</v>
      </c>
      <c r="D10" s="119">
        <f>G10/F10/E10</f>
        <v>1500</v>
      </c>
      <c r="E10" s="115">
        <v>20</v>
      </c>
      <c r="F10" s="119">
        <v>3</v>
      </c>
      <c r="G10" s="120">
        <f>'стр.1_4'!FM95</f>
        <v>90000</v>
      </c>
      <c r="H10" s="120">
        <f>'стр.1_4'!FM55</f>
        <v>4297.099999999991</v>
      </c>
      <c r="I10">
        <f>'стр.1_4'!FM95</f>
        <v>90000</v>
      </c>
    </row>
    <row r="11" spans="1:8" ht="14.25">
      <c r="A11" s="117"/>
      <c r="B11" s="121" t="s">
        <v>410</v>
      </c>
      <c r="C11" s="122"/>
      <c r="D11" s="122"/>
      <c r="E11" s="122"/>
      <c r="F11" s="122"/>
      <c r="G11" s="123">
        <f>G10</f>
        <v>90000</v>
      </c>
      <c r="H11" s="123">
        <f>H10</f>
        <v>4297.099999999991</v>
      </c>
    </row>
    <row r="12" spans="1:8" ht="15">
      <c r="A12" s="266"/>
      <c r="B12" s="263" t="s">
        <v>416</v>
      </c>
      <c r="C12" s="267"/>
      <c r="D12" s="267"/>
      <c r="E12" s="267"/>
      <c r="F12" s="267"/>
      <c r="G12" s="267"/>
      <c r="H12" s="267"/>
    </row>
    <row r="13" spans="1:8" ht="72.75" customHeight="1">
      <c r="A13" s="115" t="s">
        <v>392</v>
      </c>
      <c r="B13" s="118" t="s">
        <v>432</v>
      </c>
      <c r="C13" s="114">
        <v>26601</v>
      </c>
      <c r="D13" s="119">
        <f>G13/F13/E13</f>
        <v>333.33333333333337</v>
      </c>
      <c r="E13" s="115">
        <v>10</v>
      </c>
      <c r="F13" s="119">
        <v>3</v>
      </c>
      <c r="G13" s="120">
        <f>'стр.1_4'!FN95</f>
        <v>10000</v>
      </c>
      <c r="H13" s="120">
        <f>'стр.1_4'!FN55</f>
        <v>0</v>
      </c>
    </row>
    <row r="14" spans="1:8" ht="14.25">
      <c r="A14" s="117"/>
      <c r="B14" s="121" t="s">
        <v>410</v>
      </c>
      <c r="C14" s="121"/>
      <c r="D14" s="117"/>
      <c r="E14" s="117"/>
      <c r="F14" s="124"/>
      <c r="G14" s="125">
        <f>G13</f>
        <v>10000</v>
      </c>
      <c r="H14" s="125">
        <f>H13</f>
        <v>0</v>
      </c>
    </row>
    <row r="15" spans="1:8" ht="12.75">
      <c r="A15" s="215"/>
      <c r="B15" s="351" t="s">
        <v>418</v>
      </c>
      <c r="C15" s="215"/>
      <c r="D15" s="215"/>
      <c r="E15" s="215"/>
      <c r="F15" s="215"/>
      <c r="G15" s="352">
        <f>G11+G14</f>
        <v>100000</v>
      </c>
      <c r="H15" s="215"/>
    </row>
  </sheetData>
  <sheetProtection/>
  <mergeCells count="1">
    <mergeCell ref="A2:G2"/>
  </mergeCells>
  <printOptions/>
  <pageMargins left="0.7" right="0.7" top="0.75" bottom="0.75" header="0.3" footer="0.3"/>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rgb="FFFFFF00"/>
  </sheetPr>
  <dimension ref="A1:J30"/>
  <sheetViews>
    <sheetView view="pageBreakPreview" zoomScale="130" zoomScaleSheetLayoutView="130" zoomScalePageLayoutView="0" workbookViewId="0" topLeftCell="A4">
      <selection activeCell="A14" sqref="A14:IV16"/>
    </sheetView>
  </sheetViews>
  <sheetFormatPr defaultColWidth="9.00390625" defaultRowHeight="12.75"/>
  <cols>
    <col min="1" max="1" width="9.25390625" style="0" bestFit="1" customWidth="1"/>
    <col min="2" max="2" width="40.875" style="0" customWidth="1"/>
    <col min="3" max="3" width="9.25390625" style="0" bestFit="1" customWidth="1"/>
    <col min="4" max="4" width="10.375" style="0" bestFit="1" customWidth="1"/>
    <col min="5" max="6" width="9.25390625" style="0" bestFit="1" customWidth="1"/>
    <col min="7" max="8" width="12.75390625" style="0" customWidth="1"/>
  </cols>
  <sheetData>
    <row r="1" spans="1:8" ht="12.75">
      <c r="A1" s="126"/>
      <c r="B1" s="126"/>
      <c r="C1" s="126"/>
      <c r="D1" s="126"/>
      <c r="E1" s="126"/>
      <c r="F1" s="126"/>
      <c r="G1" s="126"/>
      <c r="H1" s="126"/>
    </row>
    <row r="2" spans="1:8" ht="14.25">
      <c r="A2" s="678" t="s">
        <v>692</v>
      </c>
      <c r="B2" s="678"/>
      <c r="C2" s="678"/>
      <c r="D2" s="678"/>
      <c r="E2" s="678"/>
      <c r="F2" s="678"/>
      <c r="G2" s="678"/>
      <c r="H2" s="308"/>
    </row>
    <row r="3" spans="1:8" ht="12.75">
      <c r="A3" s="126"/>
      <c r="B3" s="126"/>
      <c r="C3" s="126"/>
      <c r="D3" s="126"/>
      <c r="E3" s="126"/>
      <c r="F3" s="126"/>
      <c r="G3" s="126"/>
      <c r="H3" s="126"/>
    </row>
    <row r="4" spans="1:8" ht="15">
      <c r="A4" s="86" t="s">
        <v>433</v>
      </c>
      <c r="B4" s="83"/>
      <c r="C4" s="83"/>
      <c r="D4" s="83"/>
      <c r="E4" s="83"/>
      <c r="F4" s="83"/>
      <c r="G4" s="83"/>
      <c r="H4" s="83"/>
    </row>
    <row r="5" spans="1:8" ht="15">
      <c r="A5" s="86" t="s">
        <v>434</v>
      </c>
      <c r="B5" s="83"/>
      <c r="C5" s="83"/>
      <c r="D5" s="83"/>
      <c r="E5" s="83"/>
      <c r="F5" s="83"/>
      <c r="G5" s="83"/>
      <c r="H5" s="83"/>
    </row>
    <row r="6" spans="1:8" ht="15">
      <c r="A6" s="86"/>
      <c r="B6" s="83"/>
      <c r="C6" s="83"/>
      <c r="D6" s="83"/>
      <c r="E6" s="83"/>
      <c r="F6" s="83"/>
      <c r="G6" s="83"/>
      <c r="H6" s="83"/>
    </row>
    <row r="7" spans="1:8" ht="105">
      <c r="A7" s="88" t="s">
        <v>425</v>
      </c>
      <c r="B7" s="127" t="s">
        <v>426</v>
      </c>
      <c r="C7" s="127" t="s">
        <v>435</v>
      </c>
      <c r="D7" s="88" t="s">
        <v>428</v>
      </c>
      <c r="E7" s="88" t="s">
        <v>429</v>
      </c>
      <c r="F7" s="88" t="s">
        <v>430</v>
      </c>
      <c r="G7" s="88" t="s">
        <v>436</v>
      </c>
      <c r="H7" s="114" t="s">
        <v>703</v>
      </c>
    </row>
    <row r="8" spans="1:8" ht="15">
      <c r="A8" s="128">
        <v>1</v>
      </c>
      <c r="B8" s="128">
        <v>2</v>
      </c>
      <c r="C8" s="128"/>
      <c r="D8" s="128">
        <v>3</v>
      </c>
      <c r="E8" s="128">
        <v>4</v>
      </c>
      <c r="F8" s="128">
        <v>5</v>
      </c>
      <c r="G8" s="128">
        <v>6</v>
      </c>
      <c r="H8" s="128">
        <v>7</v>
      </c>
    </row>
    <row r="9" spans="1:8" ht="16.5" customHeight="1">
      <c r="A9" s="268"/>
      <c r="B9" s="242" t="s">
        <v>415</v>
      </c>
      <c r="C9" s="242"/>
      <c r="D9" s="268"/>
      <c r="E9" s="266"/>
      <c r="F9" s="266"/>
      <c r="G9" s="269"/>
      <c r="H9" s="269"/>
    </row>
    <row r="10" spans="1:8" ht="28.5" customHeight="1">
      <c r="A10" s="127" t="s">
        <v>392</v>
      </c>
      <c r="B10" s="131" t="s">
        <v>437</v>
      </c>
      <c r="C10" s="131">
        <v>21201</v>
      </c>
      <c r="D10" s="132">
        <v>100</v>
      </c>
      <c r="E10" s="133">
        <f>G10/D10/F10</f>
        <v>2</v>
      </c>
      <c r="F10" s="134">
        <v>2</v>
      </c>
      <c r="G10" s="130">
        <f>'стр.1_4'!FM74</f>
        <v>400</v>
      </c>
      <c r="H10" s="130"/>
    </row>
    <row r="11" spans="1:8" ht="28.5" customHeight="1">
      <c r="A11" s="127" t="s">
        <v>411</v>
      </c>
      <c r="B11" s="131" t="s">
        <v>438</v>
      </c>
      <c r="C11" s="131">
        <v>22604</v>
      </c>
      <c r="D11" s="133">
        <v>1000</v>
      </c>
      <c r="E11" s="133">
        <v>2</v>
      </c>
      <c r="F11" s="134">
        <v>2</v>
      </c>
      <c r="G11" s="130">
        <f>'стр.1_4'!FM89</f>
        <v>3800</v>
      </c>
      <c r="H11" s="130">
        <f>'стр.1_4'!FM49</f>
        <v>3311.9</v>
      </c>
    </row>
    <row r="12" spans="1:8" ht="28.5" customHeight="1" hidden="1">
      <c r="A12" s="127" t="s">
        <v>411</v>
      </c>
      <c r="B12" s="131" t="s">
        <v>439</v>
      </c>
      <c r="C12" s="131">
        <v>22604</v>
      </c>
      <c r="D12" s="133">
        <v>550</v>
      </c>
      <c r="E12" s="133">
        <v>4</v>
      </c>
      <c r="F12" s="134">
        <v>4</v>
      </c>
      <c r="G12" s="130"/>
      <c r="H12" s="130"/>
    </row>
    <row r="13" spans="1:8" ht="28.5" customHeight="1">
      <c r="A13" s="127" t="s">
        <v>412</v>
      </c>
      <c r="B13" s="138" t="s">
        <v>440</v>
      </c>
      <c r="C13" s="131">
        <v>22699</v>
      </c>
      <c r="D13" s="133">
        <v>230</v>
      </c>
      <c r="E13" s="133">
        <v>4</v>
      </c>
      <c r="F13" s="134">
        <v>10</v>
      </c>
      <c r="G13" s="130">
        <f>'стр.1_4'!FM91</f>
        <v>8000</v>
      </c>
      <c r="H13" s="130"/>
    </row>
    <row r="14" spans="1:8" ht="19.5" customHeight="1" hidden="1">
      <c r="A14" s="263"/>
      <c r="B14" s="242" t="s">
        <v>416</v>
      </c>
      <c r="C14" s="242"/>
      <c r="D14" s="263"/>
      <c r="E14" s="263"/>
      <c r="F14" s="251"/>
      <c r="G14" s="270"/>
      <c r="H14" s="270"/>
    </row>
    <row r="15" spans="1:10" ht="32.25" customHeight="1" hidden="1">
      <c r="A15" s="128" t="s">
        <v>392</v>
      </c>
      <c r="B15" s="131" t="s">
        <v>438</v>
      </c>
      <c r="C15" s="131">
        <v>22604</v>
      </c>
      <c r="D15" s="133">
        <v>194</v>
      </c>
      <c r="E15" s="133">
        <v>1</v>
      </c>
      <c r="F15" s="137">
        <v>51</v>
      </c>
      <c r="G15" s="130">
        <f>'стр.1_4'!FN89</f>
        <v>0</v>
      </c>
      <c r="H15" s="130">
        <f>'стр.1_4'!FN49</f>
        <v>0</v>
      </c>
      <c r="I15" s="187">
        <f>G15+H15</f>
        <v>0</v>
      </c>
      <c r="J15" s="187">
        <f>I15/194</f>
        <v>0</v>
      </c>
    </row>
    <row r="16" spans="1:8" ht="32.25" customHeight="1" hidden="1">
      <c r="A16" s="128" t="s">
        <v>411</v>
      </c>
      <c r="B16" s="138" t="s">
        <v>440</v>
      </c>
      <c r="C16" s="131">
        <v>22699</v>
      </c>
      <c r="D16" s="133">
        <v>174</v>
      </c>
      <c r="E16" s="133">
        <v>5</v>
      </c>
      <c r="F16" s="137">
        <v>0</v>
      </c>
      <c r="G16" s="130"/>
      <c r="H16" s="130"/>
    </row>
    <row r="17" spans="1:8" ht="15">
      <c r="A17" s="268"/>
      <c r="B17" s="242" t="s">
        <v>441</v>
      </c>
      <c r="C17" s="242"/>
      <c r="D17" s="268"/>
      <c r="E17" s="266"/>
      <c r="F17" s="266"/>
      <c r="G17" s="269"/>
      <c r="H17" s="269"/>
    </row>
    <row r="18" spans="1:8" ht="27.75" customHeight="1">
      <c r="A18" s="127" t="s">
        <v>392</v>
      </c>
      <c r="B18" s="131" t="s">
        <v>442</v>
      </c>
      <c r="C18" s="131">
        <v>21401</v>
      </c>
      <c r="D18" s="162">
        <f>G18/E18</f>
        <v>21834.716666666667</v>
      </c>
      <c r="E18" s="133">
        <v>6</v>
      </c>
      <c r="F18" s="134"/>
      <c r="G18" s="130">
        <f>'стр.1_4'!FX76</f>
        <v>131008.3</v>
      </c>
      <c r="H18" s="130"/>
    </row>
    <row r="19" spans="1:8" ht="14.25">
      <c r="A19" s="135"/>
      <c r="B19" s="140" t="s">
        <v>410</v>
      </c>
      <c r="C19" s="140"/>
      <c r="D19" s="135"/>
      <c r="E19" s="135"/>
      <c r="F19" s="90"/>
      <c r="G19" s="136">
        <f>G10+G11+G12+G15+G18+G13</f>
        <v>143208.3</v>
      </c>
      <c r="H19" s="136">
        <f>H10+H11+H12+H15+H18</f>
        <v>3311.9</v>
      </c>
    </row>
    <row r="20" spans="1:8" ht="12.75">
      <c r="A20" s="126"/>
      <c r="B20" s="126"/>
      <c r="C20" s="126"/>
      <c r="D20" s="126"/>
      <c r="E20" s="126"/>
      <c r="F20" s="126"/>
      <c r="G20" s="141"/>
      <c r="H20" s="141"/>
    </row>
    <row r="21" spans="1:8" ht="15">
      <c r="A21" s="126"/>
      <c r="B21" s="126"/>
      <c r="C21" s="126"/>
      <c r="D21" s="142"/>
      <c r="E21" s="143"/>
      <c r="F21" s="126"/>
      <c r="G21" s="126"/>
      <c r="H21" s="126"/>
    </row>
    <row r="22" spans="1:8" ht="15">
      <c r="A22" s="167"/>
      <c r="B22" s="167"/>
      <c r="C22" s="167"/>
      <c r="D22" s="142"/>
      <c r="E22" s="143"/>
      <c r="F22" s="126"/>
      <c r="G22" s="126"/>
      <c r="H22" s="126"/>
    </row>
    <row r="23" spans="1:8" ht="15" hidden="1">
      <c r="A23" s="167"/>
      <c r="B23" s="167"/>
      <c r="C23" s="167"/>
      <c r="D23" s="142"/>
      <c r="E23" s="143"/>
      <c r="F23" s="126"/>
      <c r="G23" s="126"/>
      <c r="H23" s="126"/>
    </row>
    <row r="24" spans="1:8" ht="12.75" hidden="1">
      <c r="A24" s="167"/>
      <c r="B24" s="167"/>
      <c r="C24" s="143"/>
      <c r="D24" s="167"/>
      <c r="E24" s="143"/>
      <c r="F24" s="126"/>
      <c r="G24" s="126"/>
      <c r="H24" s="126"/>
    </row>
    <row r="25" spans="1:8" ht="12.75">
      <c r="A25" s="167"/>
      <c r="B25" s="167"/>
      <c r="C25" s="143"/>
      <c r="D25" s="167"/>
      <c r="E25" s="126"/>
      <c r="F25" s="126"/>
      <c r="G25" s="126"/>
      <c r="H25" s="126"/>
    </row>
    <row r="26" spans="1:8" ht="12.75">
      <c r="A26" s="167"/>
      <c r="B26" s="167"/>
      <c r="C26" s="143"/>
      <c r="D26" s="167"/>
      <c r="E26" s="126"/>
      <c r="F26" s="126"/>
      <c r="G26" s="126"/>
      <c r="H26" s="126"/>
    </row>
    <row r="27" spans="1:4" ht="12.75">
      <c r="A27" s="225"/>
      <c r="B27" s="167"/>
      <c r="C27" s="143"/>
      <c r="D27" s="225"/>
    </row>
    <row r="28" spans="1:4" ht="12.75">
      <c r="A28" s="225"/>
      <c r="B28" s="167"/>
      <c r="C28" s="143"/>
      <c r="D28" s="225"/>
    </row>
    <row r="29" spans="1:4" ht="12.75">
      <c r="A29" s="225"/>
      <c r="B29" s="225"/>
      <c r="C29" s="225"/>
      <c r="D29" s="225"/>
    </row>
    <row r="30" spans="1:4" ht="12.75">
      <c r="A30" s="225"/>
      <c r="B30" s="225"/>
      <c r="C30" s="225"/>
      <c r="D30" s="225"/>
    </row>
  </sheetData>
  <sheetProtection/>
  <mergeCells count="1">
    <mergeCell ref="A2:G2"/>
  </mergeCells>
  <printOptions/>
  <pageMargins left="0.7" right="0.7" top="0.75" bottom="0.75" header="0.3" footer="0.3"/>
  <pageSetup horizontalDpi="600" verticalDpi="600" orientation="portrait" paperSize="9" scale="78" r:id="rId1"/>
</worksheet>
</file>

<file path=xl/worksheets/sheet6.xml><?xml version="1.0" encoding="utf-8"?>
<worksheet xmlns="http://schemas.openxmlformats.org/spreadsheetml/2006/main" xmlns:r="http://schemas.openxmlformats.org/officeDocument/2006/relationships">
  <sheetPr>
    <tabColor rgb="FFFFFF00"/>
  </sheetPr>
  <dimension ref="A1:P192"/>
  <sheetViews>
    <sheetView view="pageBreakPreview" zoomScaleSheetLayoutView="100" zoomScalePageLayoutView="0" workbookViewId="0" topLeftCell="A34">
      <selection activeCell="D40" sqref="D40"/>
    </sheetView>
  </sheetViews>
  <sheetFormatPr defaultColWidth="9.00390625" defaultRowHeight="12.75"/>
  <cols>
    <col min="1" max="1" width="8.75390625" style="0" customWidth="1"/>
    <col min="2" max="2" width="58.625" style="0" customWidth="1"/>
    <col min="3" max="4" width="28.625" style="0" customWidth="1"/>
    <col min="5" max="5" width="10.625" style="0" bestFit="1" customWidth="1"/>
    <col min="6" max="6" width="13.75390625" style="0" customWidth="1"/>
  </cols>
  <sheetData>
    <row r="1" spans="1:4" ht="15" customHeight="1">
      <c r="A1" s="110"/>
      <c r="B1" s="679" t="s">
        <v>444</v>
      </c>
      <c r="C1" s="680"/>
      <c r="D1" s="680"/>
    </row>
    <row r="2" spans="1:4" ht="15">
      <c r="A2" s="110"/>
      <c r="B2" s="110"/>
      <c r="C2" s="110"/>
      <c r="D2" s="110"/>
    </row>
    <row r="3" spans="1:4" ht="15">
      <c r="A3" s="110"/>
      <c r="B3" s="113" t="s">
        <v>532</v>
      </c>
      <c r="C3" s="110"/>
      <c r="D3" s="110"/>
    </row>
    <row r="4" spans="1:4" ht="15">
      <c r="A4" s="110"/>
      <c r="B4" s="113" t="s">
        <v>533</v>
      </c>
      <c r="C4" s="110"/>
      <c r="D4" s="110"/>
    </row>
    <row r="5" spans="1:4" ht="120" customHeight="1">
      <c r="A5" s="114" t="s">
        <v>534</v>
      </c>
      <c r="B5" s="114" t="s">
        <v>446</v>
      </c>
      <c r="C5" s="114" t="s">
        <v>447</v>
      </c>
      <c r="D5" s="114" t="s">
        <v>448</v>
      </c>
    </row>
    <row r="6" spans="1:4" ht="15">
      <c r="A6" s="114">
        <v>1</v>
      </c>
      <c r="B6" s="114">
        <v>2</v>
      </c>
      <c r="C6" s="114">
        <v>3</v>
      </c>
      <c r="D6" s="114">
        <v>4</v>
      </c>
    </row>
    <row r="7" spans="1:4" ht="42.75" customHeight="1">
      <c r="A7" s="243"/>
      <c r="B7" s="263" t="s">
        <v>535</v>
      </c>
      <c r="C7" s="243"/>
      <c r="D7" s="243"/>
    </row>
    <row r="8" spans="1:4" ht="42.75" customHeight="1">
      <c r="A8" s="200" t="s">
        <v>392</v>
      </c>
      <c r="B8" s="146" t="s">
        <v>443</v>
      </c>
      <c r="C8" s="114" t="s">
        <v>47</v>
      </c>
      <c r="D8" s="201">
        <f>D9</f>
        <v>160741.03840245775</v>
      </c>
    </row>
    <row r="9" spans="1:4" ht="21.75" customHeight="1">
      <c r="A9" s="202"/>
      <c r="B9" s="146" t="s">
        <v>449</v>
      </c>
      <c r="C9" s="201">
        <f>'стр.1_4'!GJ73</f>
        <v>730568.356374808</v>
      </c>
      <c r="D9" s="201">
        <f>C9*0.22+16</f>
        <v>160741.03840245775</v>
      </c>
    </row>
    <row r="10" spans="1:4" ht="23.25" customHeight="1">
      <c r="A10" s="202"/>
      <c r="B10" s="146" t="s">
        <v>450</v>
      </c>
      <c r="C10" s="201"/>
      <c r="D10" s="201"/>
    </row>
    <row r="11" spans="1:4" ht="47.25" customHeight="1">
      <c r="A11" s="202"/>
      <c r="B11" s="146" t="s">
        <v>451</v>
      </c>
      <c r="C11" s="201"/>
      <c r="D11" s="201"/>
    </row>
    <row r="12" spans="1:4" ht="58.5" customHeight="1">
      <c r="A12" s="200" t="s">
        <v>411</v>
      </c>
      <c r="B12" s="146" t="s">
        <v>452</v>
      </c>
      <c r="C12" s="184" t="s">
        <v>47</v>
      </c>
      <c r="D12" s="201">
        <f>D13+D15+D16+D17</f>
        <v>59890.60522273426</v>
      </c>
    </row>
    <row r="13" spans="1:4" ht="47.25" customHeight="1">
      <c r="A13" s="202"/>
      <c r="B13" s="146" t="s">
        <v>453</v>
      </c>
      <c r="C13" s="201">
        <f>C9</f>
        <v>730568.356374808</v>
      </c>
      <c r="D13" s="201">
        <f>C13*0.029</f>
        <v>21186.482334869434</v>
      </c>
    </row>
    <row r="14" spans="1:4" ht="61.5" customHeight="1">
      <c r="A14" s="202"/>
      <c r="B14" s="146" t="s">
        <v>454</v>
      </c>
      <c r="C14" s="201"/>
      <c r="D14" s="201"/>
    </row>
    <row r="15" spans="1:4" ht="60" customHeight="1">
      <c r="A15" s="202" t="s">
        <v>412</v>
      </c>
      <c r="B15" s="146" t="s">
        <v>455</v>
      </c>
      <c r="C15" s="201">
        <f>C9</f>
        <v>730568.356374808</v>
      </c>
      <c r="D15" s="201">
        <f>C15*0.002</f>
        <v>1461.136712749616</v>
      </c>
    </row>
    <row r="16" spans="1:4" ht="45">
      <c r="A16" s="202"/>
      <c r="B16" s="148" t="s">
        <v>456</v>
      </c>
      <c r="C16" s="201"/>
      <c r="D16" s="203"/>
    </row>
    <row r="17" spans="1:4" ht="48" customHeight="1">
      <c r="A17" s="200" t="s">
        <v>413</v>
      </c>
      <c r="B17" s="146" t="s">
        <v>457</v>
      </c>
      <c r="C17" s="201">
        <f>C9</f>
        <v>730568.356374808</v>
      </c>
      <c r="D17" s="201">
        <f>C17*0.051-16</f>
        <v>37242.986175115206</v>
      </c>
    </row>
    <row r="18" spans="1:6" ht="33.75" customHeight="1">
      <c r="A18" s="146"/>
      <c r="B18" s="149" t="s">
        <v>410</v>
      </c>
      <c r="C18" s="201"/>
      <c r="D18" s="204">
        <f>D8+D12</f>
        <v>220631.643625192</v>
      </c>
      <c r="E18" s="187">
        <f>'стр.1_4'!GJ75</f>
        <v>220631.643625192</v>
      </c>
      <c r="F18" s="206">
        <f>D18-E18</f>
        <v>0</v>
      </c>
    </row>
    <row r="19" spans="1:4" ht="33" customHeight="1">
      <c r="A19" s="243"/>
      <c r="B19" s="263" t="s">
        <v>536</v>
      </c>
      <c r="C19" s="243"/>
      <c r="D19" s="243"/>
    </row>
    <row r="20" spans="1:4" ht="36" customHeight="1">
      <c r="A20" s="200" t="s">
        <v>392</v>
      </c>
      <c r="B20" s="146" t="s">
        <v>443</v>
      </c>
      <c r="C20" s="114" t="s">
        <v>47</v>
      </c>
      <c r="D20" s="201">
        <f>D21</f>
        <v>3492098.1729317973</v>
      </c>
    </row>
    <row r="21" spans="1:4" ht="24" customHeight="1">
      <c r="A21" s="202"/>
      <c r="B21" s="146" t="s">
        <v>449</v>
      </c>
      <c r="C21" s="201">
        <f>'стр.1_4'!FM73+'стр.1_4'!GK73</f>
        <v>15922226.740599079</v>
      </c>
      <c r="D21" s="201">
        <f>C21*0.22-10791.71</f>
        <v>3492098.1729317973</v>
      </c>
    </row>
    <row r="22" spans="1:4" ht="24" customHeight="1">
      <c r="A22" s="202"/>
      <c r="B22" s="146" t="s">
        <v>450</v>
      </c>
      <c r="C22" s="201"/>
      <c r="D22" s="201"/>
    </row>
    <row r="23" spans="1:4" ht="57" customHeight="1">
      <c r="A23" s="202"/>
      <c r="B23" s="146" t="s">
        <v>451</v>
      </c>
      <c r="C23" s="201"/>
      <c r="D23" s="201"/>
    </row>
    <row r="24" spans="1:4" ht="48.75" customHeight="1">
      <c r="A24" s="200" t="s">
        <v>411</v>
      </c>
      <c r="B24" s="146" t="s">
        <v>452</v>
      </c>
      <c r="C24" s="184" t="s">
        <v>47</v>
      </c>
      <c r="D24" s="201">
        <f>D25+D27+D28+D29</f>
        <v>1315006.0827291245</v>
      </c>
    </row>
    <row r="25" spans="1:4" ht="57" customHeight="1">
      <c r="A25" s="202"/>
      <c r="B25" s="146" t="s">
        <v>453</v>
      </c>
      <c r="C25" s="201">
        <f>C21</f>
        <v>15922226.740599079</v>
      </c>
      <c r="D25" s="201">
        <f>C25*0.029-14.3</f>
        <v>461730.27547737333</v>
      </c>
    </row>
    <row r="26" spans="1:4" ht="60.75" customHeight="1">
      <c r="A26" s="202"/>
      <c r="B26" s="146" t="s">
        <v>454</v>
      </c>
      <c r="C26" s="201"/>
      <c r="D26" s="201"/>
    </row>
    <row r="27" spans="1:4" ht="74.25" customHeight="1">
      <c r="A27" s="202" t="s">
        <v>412</v>
      </c>
      <c r="B27" s="146" t="s">
        <v>455</v>
      </c>
      <c r="C27" s="201">
        <f>C21</f>
        <v>15922226.740599079</v>
      </c>
      <c r="D27" s="201">
        <f>C27*0.002</f>
        <v>31844.453481198158</v>
      </c>
    </row>
    <row r="28" spans="1:4" ht="45">
      <c r="A28" s="202"/>
      <c r="B28" s="148" t="s">
        <v>456</v>
      </c>
      <c r="C28" s="201"/>
      <c r="D28" s="203"/>
    </row>
    <row r="29" spans="1:4" ht="30">
      <c r="A29" s="200" t="s">
        <v>413</v>
      </c>
      <c r="B29" s="146" t="s">
        <v>457</v>
      </c>
      <c r="C29" s="201">
        <f>C21</f>
        <v>15922226.740599079</v>
      </c>
      <c r="D29" s="201">
        <f>C29*0.051-117.9-38.88+10878.49-400-932.92+9</f>
        <v>821431.3537705529</v>
      </c>
    </row>
    <row r="30" spans="1:6" ht="15">
      <c r="A30" s="146"/>
      <c r="B30" s="149" t="s">
        <v>410</v>
      </c>
      <c r="C30" s="201"/>
      <c r="D30" s="204">
        <f>D20+D24</f>
        <v>4807104.255660921</v>
      </c>
      <c r="E30" s="187">
        <f>'стр.1_4'!GK75+'стр.1_4'!FM75</f>
        <v>4807104.259400922</v>
      </c>
      <c r="F30" s="187">
        <f>E30-D30</f>
        <v>0.0037400005385279655</v>
      </c>
    </row>
    <row r="31" spans="1:4" ht="33" customHeight="1">
      <c r="A31" s="243"/>
      <c r="B31" s="263" t="s">
        <v>416</v>
      </c>
      <c r="C31" s="252" t="s">
        <v>47</v>
      </c>
      <c r="D31" s="271"/>
    </row>
    <row r="32" spans="1:4" ht="45.75" customHeight="1">
      <c r="A32" s="200" t="s">
        <v>392</v>
      </c>
      <c r="B32" s="146" t="s">
        <v>443</v>
      </c>
      <c r="C32" s="114" t="s">
        <v>47</v>
      </c>
      <c r="D32" s="201">
        <f>D33</f>
        <v>545584.178896</v>
      </c>
    </row>
    <row r="33" spans="1:4" ht="15">
      <c r="A33" s="202"/>
      <c r="B33" s="146" t="s">
        <v>449</v>
      </c>
      <c r="C33" s="201">
        <f>'1.1(211)'!K32</f>
        <v>2556793.1768</v>
      </c>
      <c r="D33" s="201">
        <f>C33*0.22+19.8-16930.12</f>
        <v>545584.178896</v>
      </c>
    </row>
    <row r="34" spans="1:4" ht="15">
      <c r="A34" s="202"/>
      <c r="B34" s="146" t="s">
        <v>450</v>
      </c>
      <c r="C34" s="201"/>
      <c r="D34" s="201"/>
    </row>
    <row r="35" spans="1:4" ht="45">
      <c r="A35" s="202"/>
      <c r="B35" s="146" t="s">
        <v>451</v>
      </c>
      <c r="C35" s="201"/>
      <c r="D35" s="201"/>
    </row>
    <row r="36" spans="1:4" ht="30">
      <c r="A36" s="200" t="s">
        <v>411</v>
      </c>
      <c r="B36" s="146" t="s">
        <v>452</v>
      </c>
      <c r="C36" s="184" t="s">
        <v>47</v>
      </c>
      <c r="D36" s="201">
        <f>D37+D39+D40+D41</f>
        <v>209655.4304976</v>
      </c>
    </row>
    <row r="37" spans="1:4" ht="30">
      <c r="A37" s="202"/>
      <c r="B37" s="146" t="s">
        <v>453</v>
      </c>
      <c r="C37" s="201">
        <f>C33</f>
        <v>2556793.1768</v>
      </c>
      <c r="D37" s="201">
        <f>C37*0.029</f>
        <v>74147.0021272</v>
      </c>
    </row>
    <row r="38" spans="1:4" ht="30">
      <c r="A38" s="202"/>
      <c r="B38" s="146" t="s">
        <v>454</v>
      </c>
      <c r="C38" s="201"/>
      <c r="D38" s="201"/>
    </row>
    <row r="39" spans="1:4" ht="45">
      <c r="A39" s="202" t="s">
        <v>412</v>
      </c>
      <c r="B39" s="146" t="s">
        <v>455</v>
      </c>
      <c r="C39" s="201">
        <f>C33</f>
        <v>2556793.1768</v>
      </c>
      <c r="D39" s="201">
        <f>C39*0.002+0.01</f>
        <v>5113.5963536</v>
      </c>
    </row>
    <row r="40" spans="1:4" ht="45">
      <c r="A40" s="202"/>
      <c r="B40" s="148" t="s">
        <v>456</v>
      </c>
      <c r="C40" s="201"/>
      <c r="D40" s="203"/>
    </row>
    <row r="41" spans="1:4" ht="30">
      <c r="A41" s="200" t="s">
        <v>413</v>
      </c>
      <c r="B41" s="146" t="s">
        <v>457</v>
      </c>
      <c r="C41" s="201">
        <f>C33</f>
        <v>2556793.1768</v>
      </c>
      <c r="D41" s="201">
        <f>C41*0.051+0.4-2.02</f>
        <v>130394.83201679998</v>
      </c>
    </row>
    <row r="42" spans="1:6" ht="15">
      <c r="A42" s="146"/>
      <c r="B42" s="149" t="s">
        <v>410</v>
      </c>
      <c r="C42" s="201"/>
      <c r="D42" s="204">
        <f>D32+D36</f>
        <v>755239.6093936</v>
      </c>
      <c r="E42">
        <f>'стр.1_4'!FL75+'стр.1_4'!FN75+'стр.1_4'!FO75+'стр.1_4'!FP75</f>
        <v>755239.5959447005</v>
      </c>
      <c r="F42" s="206">
        <f>E42-D42</f>
        <v>-0.01344889949541539</v>
      </c>
    </row>
    <row r="43" spans="1:6" ht="15">
      <c r="A43" s="146"/>
      <c r="B43" s="149" t="s">
        <v>410</v>
      </c>
      <c r="C43" s="201"/>
      <c r="D43" s="204">
        <f>D18+D30+D42</f>
        <v>5782975.508679714</v>
      </c>
      <c r="E43" s="187">
        <f>'стр.1_4'!GQ75</f>
        <v>5850667.94061444</v>
      </c>
      <c r="F43" s="206">
        <f>D43-E43+C47+C48+C45</f>
        <v>0.009708899706311058</v>
      </c>
    </row>
    <row r="44" spans="1:4" ht="15">
      <c r="A44" s="110"/>
      <c r="B44" s="110"/>
      <c r="C44" s="110"/>
      <c r="D44" s="110"/>
    </row>
    <row r="45" spans="1:6" ht="15">
      <c r="A45" s="110"/>
      <c r="B45" s="113" t="s">
        <v>537</v>
      </c>
      <c r="C45" s="110">
        <f>'стр.1_4'!GL75</f>
        <v>16116.71</v>
      </c>
      <c r="D45" s="110"/>
      <c r="E45" s="187">
        <f>'стр.1_4'!GQ75</f>
        <v>5850667.94061444</v>
      </c>
      <c r="F45" s="206"/>
    </row>
    <row r="46" spans="1:5" ht="15">
      <c r="A46" s="110"/>
      <c r="B46" s="113" t="s">
        <v>693</v>
      </c>
      <c r="C46" s="110">
        <f>'стр.1_4'!GF75</f>
        <v>0</v>
      </c>
      <c r="D46" s="110"/>
      <c r="E46" s="187">
        <f>E45-E42-E30-E18</f>
        <v>67692.44164362492</v>
      </c>
    </row>
    <row r="47" spans="1:5" ht="15">
      <c r="A47" s="110"/>
      <c r="B47" s="113" t="s">
        <v>695</v>
      </c>
      <c r="C47" s="353">
        <f>'стр.1_4'!FQ75</f>
        <v>26793.33794162827</v>
      </c>
      <c r="D47" s="110"/>
      <c r="E47" s="187"/>
    </row>
    <row r="48" spans="1:5" ht="15">
      <c r="A48" s="110"/>
      <c r="B48" s="113" t="s">
        <v>713</v>
      </c>
      <c r="C48" s="353">
        <f>'стр.1_4'!GI75</f>
        <v>24782.39370199693</v>
      </c>
      <c r="D48" s="110"/>
      <c r="E48" s="187"/>
    </row>
    <row r="49" spans="1:5" ht="15">
      <c r="A49" s="110"/>
      <c r="B49" s="113" t="s">
        <v>665</v>
      </c>
      <c r="C49" s="113">
        <f>'стр.1_4'!FX75</f>
        <v>0</v>
      </c>
      <c r="D49" s="110"/>
      <c r="E49" s="187"/>
    </row>
    <row r="50" spans="1:4" ht="15">
      <c r="A50" s="110"/>
      <c r="B50" s="113"/>
      <c r="C50" s="110"/>
      <c r="D50" s="110"/>
    </row>
    <row r="51" spans="1:4" ht="15">
      <c r="A51" s="110"/>
      <c r="B51" s="110" t="s">
        <v>704</v>
      </c>
      <c r="C51" s="110"/>
      <c r="D51" s="110"/>
    </row>
    <row r="52" spans="1:4" ht="15">
      <c r="A52" s="110"/>
      <c r="B52" s="111" t="s">
        <v>420</v>
      </c>
      <c r="C52" s="158">
        <f>'стр.1_4'!FN35</f>
        <v>0</v>
      </c>
      <c r="D52" s="110"/>
    </row>
    <row r="53" spans="1:4" ht="15">
      <c r="A53" s="110"/>
      <c r="B53" s="83" t="s">
        <v>421</v>
      </c>
      <c r="C53" s="112">
        <f>'стр.1_4'!FM35</f>
        <v>3578.3600000000006</v>
      </c>
      <c r="D53" s="205"/>
    </row>
    <row r="54" spans="1:4" ht="15">
      <c r="A54" s="110"/>
      <c r="B54" s="126" t="s">
        <v>530</v>
      </c>
      <c r="C54" s="145">
        <f>'стр.1_4'!FJ35</f>
        <v>0</v>
      </c>
      <c r="D54" s="110"/>
    </row>
    <row r="55" spans="2:3" ht="15">
      <c r="B55" s="126" t="s">
        <v>531</v>
      </c>
      <c r="C55" s="158">
        <f>'стр.1_4'!FK35</f>
        <v>0</v>
      </c>
    </row>
    <row r="192" ht="12.75"/>
  </sheetData>
  <sheetProtection/>
  <mergeCells count="1">
    <mergeCell ref="B1:D1"/>
  </mergeCells>
  <hyperlinks>
    <hyperlink ref="B28" location="P192" display="P192"/>
    <hyperlink ref="B40" location="P192" display="P192"/>
    <hyperlink ref="B16" location="P192" display="P192"/>
  </hyperlinks>
  <printOptions/>
  <pageMargins left="0.7" right="0.7" top="0.75" bottom="0.75" header="0.3" footer="0.3"/>
  <pageSetup horizontalDpi="600" verticalDpi="600" orientation="portrait" paperSize="9" scale="68" r:id="rId1"/>
</worksheet>
</file>

<file path=xl/worksheets/sheet7.xml><?xml version="1.0" encoding="utf-8"?>
<worksheet xmlns="http://schemas.openxmlformats.org/spreadsheetml/2006/main" xmlns:r="http://schemas.openxmlformats.org/officeDocument/2006/relationships">
  <sheetPr>
    <tabColor rgb="FFFFFF00"/>
  </sheetPr>
  <dimension ref="A1:H29"/>
  <sheetViews>
    <sheetView view="pageBreakPreview" zoomScale="115" zoomScaleSheetLayoutView="115" zoomScalePageLayoutView="0" workbookViewId="0" topLeftCell="A1">
      <selection activeCell="F18" sqref="F18"/>
    </sheetView>
  </sheetViews>
  <sheetFormatPr defaultColWidth="9.00390625" defaultRowHeight="12.75"/>
  <cols>
    <col min="2" max="2" width="46.375" style="0" customWidth="1"/>
    <col min="3" max="3" width="10.25390625" style="0" customWidth="1"/>
    <col min="4" max="4" width="11.25390625" style="0" customWidth="1"/>
    <col min="5" max="5" width="10.75390625" style="0" customWidth="1"/>
    <col min="6" max="6" width="11.875" style="0" customWidth="1"/>
  </cols>
  <sheetData>
    <row r="1" spans="1:8" ht="15">
      <c r="A1" s="83"/>
      <c r="B1" s="681" t="s">
        <v>696</v>
      </c>
      <c r="C1" s="681"/>
      <c r="D1" s="681"/>
      <c r="E1" s="681"/>
      <c r="F1" s="681"/>
      <c r="G1" s="681"/>
      <c r="H1" s="681"/>
    </row>
    <row r="2" spans="1:8" ht="15">
      <c r="A2" s="86" t="s">
        <v>458</v>
      </c>
      <c r="B2" s="83"/>
      <c r="C2" s="83"/>
      <c r="D2" s="83"/>
      <c r="E2" s="83"/>
      <c r="F2" s="83"/>
      <c r="G2" s="83"/>
      <c r="H2" s="83"/>
    </row>
    <row r="3" spans="1:8" ht="15">
      <c r="A3" s="86" t="s">
        <v>459</v>
      </c>
      <c r="B3" s="83"/>
      <c r="C3" s="83"/>
      <c r="D3" s="83"/>
      <c r="E3" s="83"/>
      <c r="F3" s="83"/>
      <c r="G3" s="83"/>
      <c r="H3" s="83"/>
    </row>
    <row r="4" spans="1:8" ht="15">
      <c r="A4" s="83"/>
      <c r="B4" s="83"/>
      <c r="C4" s="83"/>
      <c r="D4" s="83"/>
      <c r="E4" s="83"/>
      <c r="F4" s="83"/>
      <c r="G4" s="83"/>
      <c r="H4" s="83"/>
    </row>
    <row r="5" spans="1:8" ht="120" hidden="1">
      <c r="A5" s="88" t="s">
        <v>445</v>
      </c>
      <c r="B5" s="88" t="s">
        <v>426</v>
      </c>
      <c r="C5" s="88"/>
      <c r="D5" s="88" t="s">
        <v>460</v>
      </c>
      <c r="E5" s="88" t="s">
        <v>461</v>
      </c>
      <c r="F5" s="88" t="s">
        <v>462</v>
      </c>
      <c r="G5" s="83"/>
      <c r="H5" s="83"/>
    </row>
    <row r="6" spans="1:8" ht="15" hidden="1">
      <c r="A6" s="88">
        <v>1</v>
      </c>
      <c r="B6" s="88">
        <v>2</v>
      </c>
      <c r="C6" s="88"/>
      <c r="D6" s="88">
        <v>3</v>
      </c>
      <c r="E6" s="88">
        <v>4</v>
      </c>
      <c r="F6" s="88">
        <v>5</v>
      </c>
      <c r="G6" s="83"/>
      <c r="H6" s="83"/>
    </row>
    <row r="7" spans="1:8" ht="42" customHeight="1" hidden="1">
      <c r="A7" s="152">
        <v>1</v>
      </c>
      <c r="B7" s="152" t="s">
        <v>463</v>
      </c>
      <c r="C7" s="152"/>
      <c r="D7" s="152"/>
      <c r="E7" s="152"/>
      <c r="F7" s="152"/>
      <c r="G7" s="83"/>
      <c r="H7" s="83"/>
    </row>
    <row r="8" spans="1:8" ht="21" customHeight="1" hidden="1">
      <c r="A8" s="153" t="s">
        <v>464</v>
      </c>
      <c r="B8" s="152" t="s">
        <v>465</v>
      </c>
      <c r="C8" s="152"/>
      <c r="D8" s="152"/>
      <c r="E8" s="152"/>
      <c r="F8" s="152"/>
      <c r="G8" s="83"/>
      <c r="H8" s="83"/>
    </row>
    <row r="9" spans="1:8" ht="21" customHeight="1" hidden="1">
      <c r="A9" s="154" t="s">
        <v>466</v>
      </c>
      <c r="B9" s="152" t="s">
        <v>467</v>
      </c>
      <c r="C9" s="152"/>
      <c r="D9" s="152"/>
      <c r="E9" s="152"/>
      <c r="F9" s="152"/>
      <c r="G9" s="83"/>
      <c r="H9" s="83"/>
    </row>
    <row r="10" spans="1:8" ht="21" customHeight="1" hidden="1">
      <c r="A10" s="153" t="s">
        <v>468</v>
      </c>
      <c r="B10" s="152" t="s">
        <v>469</v>
      </c>
      <c r="C10" s="152"/>
      <c r="D10" s="152"/>
      <c r="E10" s="152"/>
      <c r="F10" s="152"/>
      <c r="G10" s="83"/>
      <c r="H10" s="83"/>
    </row>
    <row r="11" spans="1:8" ht="21" customHeight="1" hidden="1">
      <c r="A11" s="154" t="s">
        <v>470</v>
      </c>
      <c r="B11" s="152" t="s">
        <v>467</v>
      </c>
      <c r="C11" s="152"/>
      <c r="D11" s="152"/>
      <c r="E11" s="152"/>
      <c r="F11" s="152"/>
      <c r="G11" s="83"/>
      <c r="H11" s="83"/>
    </row>
    <row r="12" spans="1:8" ht="15" hidden="1">
      <c r="A12" s="152"/>
      <c r="B12" s="155" t="s">
        <v>410</v>
      </c>
      <c r="C12" s="155"/>
      <c r="D12" s="99" t="s">
        <v>47</v>
      </c>
      <c r="E12" s="99" t="s">
        <v>47</v>
      </c>
      <c r="F12" s="88"/>
      <c r="G12" s="83"/>
      <c r="H12" s="83"/>
    </row>
    <row r="13" spans="1:8" ht="15" hidden="1">
      <c r="A13" s="83"/>
      <c r="B13" s="83"/>
      <c r="C13" s="83"/>
      <c r="D13" s="83"/>
      <c r="E13" s="83"/>
      <c r="F13" s="83"/>
      <c r="G13" s="83"/>
      <c r="H13" s="83"/>
    </row>
    <row r="14" spans="1:8" ht="15">
      <c r="A14" s="83"/>
      <c r="B14" s="83"/>
      <c r="C14" s="83"/>
      <c r="D14" s="83"/>
      <c r="E14" s="83"/>
      <c r="F14" s="83"/>
      <c r="G14" s="83"/>
      <c r="H14" s="83"/>
    </row>
    <row r="15" spans="1:8" ht="75">
      <c r="A15" s="88" t="s">
        <v>445</v>
      </c>
      <c r="B15" s="88" t="s">
        <v>426</v>
      </c>
      <c r="C15" s="88" t="s">
        <v>471</v>
      </c>
      <c r="D15" s="88" t="s">
        <v>472</v>
      </c>
      <c r="E15" s="88" t="s">
        <v>461</v>
      </c>
      <c r="F15" s="88" t="s">
        <v>473</v>
      </c>
      <c r="G15" s="83"/>
      <c r="H15" s="83"/>
    </row>
    <row r="16" spans="1:8" ht="15">
      <c r="A16" s="88">
        <v>1</v>
      </c>
      <c r="B16" s="88">
        <v>2</v>
      </c>
      <c r="C16" s="88"/>
      <c r="D16" s="88">
        <v>3</v>
      </c>
      <c r="E16" s="88">
        <v>4</v>
      </c>
      <c r="F16" s="88">
        <v>5</v>
      </c>
      <c r="G16" s="83"/>
      <c r="H16" s="83"/>
    </row>
    <row r="17" spans="1:8" ht="15">
      <c r="A17" s="243"/>
      <c r="B17" s="242" t="s">
        <v>416</v>
      </c>
      <c r="C17" s="272"/>
      <c r="D17" s="243"/>
      <c r="E17" s="243"/>
      <c r="F17" s="243"/>
      <c r="G17" s="83"/>
      <c r="H17" s="83"/>
    </row>
    <row r="18" spans="1:8" ht="32.25" customHeight="1">
      <c r="A18" s="152">
        <v>1</v>
      </c>
      <c r="B18" s="152" t="s">
        <v>474</v>
      </c>
      <c r="C18" s="152">
        <v>29101</v>
      </c>
      <c r="D18" s="152">
        <v>8926012.02</v>
      </c>
      <c r="E18" s="152">
        <v>0.59</v>
      </c>
      <c r="F18" s="157">
        <f>ROUND(D18*E18/100,0)</f>
        <v>52663</v>
      </c>
      <c r="G18" s="83"/>
      <c r="H18" s="83"/>
    </row>
    <row r="19" spans="1:8" ht="32.25" customHeight="1">
      <c r="A19" s="152">
        <v>2</v>
      </c>
      <c r="B19" s="152" t="s">
        <v>475</v>
      </c>
      <c r="C19" s="152">
        <v>29101</v>
      </c>
      <c r="D19" s="152"/>
      <c r="E19" s="152"/>
      <c r="F19" s="157">
        <f>'стр.1_4'!FN96-'2.1(290)'!F18</f>
        <v>278252</v>
      </c>
      <c r="G19" s="83"/>
      <c r="H19" s="83"/>
    </row>
    <row r="20" spans="1:8" ht="32.25" customHeight="1">
      <c r="A20" s="152">
        <v>3</v>
      </c>
      <c r="B20" s="152" t="s">
        <v>721</v>
      </c>
      <c r="C20" s="152">
        <v>29501</v>
      </c>
      <c r="D20" s="152"/>
      <c r="E20" s="152"/>
      <c r="F20" s="157">
        <f>'стр.1_4'!FN116</f>
        <v>750</v>
      </c>
      <c r="G20" s="83"/>
      <c r="H20" s="83"/>
    </row>
    <row r="21" spans="1:8" ht="15">
      <c r="A21" s="152"/>
      <c r="B21" s="155" t="s">
        <v>410</v>
      </c>
      <c r="C21" s="155"/>
      <c r="D21" s="99" t="s">
        <v>47</v>
      </c>
      <c r="E21" s="99" t="s">
        <v>47</v>
      </c>
      <c r="F21" s="157">
        <f>F18+F19+F20</f>
        <v>331665</v>
      </c>
      <c r="G21" s="83"/>
      <c r="H21" s="83"/>
    </row>
    <row r="22" spans="1:8" ht="15">
      <c r="A22" s="83"/>
      <c r="B22" s="83"/>
      <c r="C22" s="83"/>
      <c r="D22" s="83"/>
      <c r="E22" s="83"/>
      <c r="F22" s="83"/>
      <c r="G22" s="83"/>
      <c r="H22" s="83"/>
    </row>
    <row r="24" spans="1:6" ht="15" hidden="1">
      <c r="A24" s="88"/>
      <c r="B24" s="129" t="s">
        <v>416</v>
      </c>
      <c r="C24" s="156"/>
      <c r="D24" s="88"/>
      <c r="E24" s="88"/>
      <c r="F24" s="88"/>
    </row>
    <row r="25" spans="1:6" ht="35.25" customHeight="1" hidden="1">
      <c r="A25" s="152">
        <v>1</v>
      </c>
      <c r="B25" s="152" t="s">
        <v>476</v>
      </c>
      <c r="C25" s="152">
        <v>29101</v>
      </c>
      <c r="D25" s="152">
        <v>1</v>
      </c>
      <c r="E25" s="152">
        <v>3000</v>
      </c>
      <c r="F25" s="157">
        <v>3000</v>
      </c>
    </row>
    <row r="26" spans="1:6" ht="35.25" customHeight="1" hidden="1">
      <c r="A26" s="152">
        <v>2</v>
      </c>
      <c r="B26" s="152" t="s">
        <v>477</v>
      </c>
      <c r="C26" s="152">
        <v>29101</v>
      </c>
      <c r="D26" s="152">
        <v>1</v>
      </c>
      <c r="E26" s="152">
        <v>750</v>
      </c>
      <c r="F26" s="157">
        <v>750</v>
      </c>
    </row>
    <row r="27" spans="1:6" ht="35.25" customHeight="1" hidden="1">
      <c r="A27" s="152">
        <v>3</v>
      </c>
      <c r="B27" s="152" t="s">
        <v>478</v>
      </c>
      <c r="C27" s="152">
        <v>29101</v>
      </c>
      <c r="D27" s="152">
        <v>2</v>
      </c>
      <c r="E27" s="152">
        <v>200</v>
      </c>
      <c r="F27" s="157">
        <v>400</v>
      </c>
    </row>
    <row r="28" spans="2:4" ht="15">
      <c r="B28" s="126" t="s">
        <v>705</v>
      </c>
      <c r="C28" s="210">
        <v>29101</v>
      </c>
      <c r="D28" s="157">
        <f>'стр.1_4'!FN56</f>
        <v>4.76</v>
      </c>
    </row>
    <row r="29" spans="3:4" ht="15">
      <c r="C29" s="152"/>
      <c r="D29" s="152"/>
    </row>
  </sheetData>
  <sheetProtection/>
  <mergeCells count="1">
    <mergeCell ref="B1:H1"/>
  </mergeCells>
  <printOptions/>
  <pageMargins left="0.7" right="0.7" top="0.75" bottom="0.75" header="0.3" footer="0.3"/>
  <pageSetup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sheetPr>
    <tabColor rgb="FFFFFF00"/>
  </sheetPr>
  <dimension ref="A1:H27"/>
  <sheetViews>
    <sheetView view="pageBreakPreview" zoomScale="115" zoomScaleSheetLayoutView="115" zoomScalePageLayoutView="0" workbookViewId="0" topLeftCell="A1">
      <selection activeCell="C46" sqref="C46"/>
    </sheetView>
  </sheetViews>
  <sheetFormatPr defaultColWidth="9.00390625" defaultRowHeight="12.75"/>
  <cols>
    <col min="2" max="2" width="46.375" style="0" customWidth="1"/>
    <col min="3" max="3" width="10.25390625" style="0" customWidth="1"/>
    <col min="4" max="4" width="11.25390625" style="0" customWidth="1"/>
    <col min="5" max="5" width="10.75390625" style="0" customWidth="1"/>
    <col min="6" max="6" width="11.875" style="0" customWidth="1"/>
  </cols>
  <sheetData>
    <row r="1" spans="1:8" ht="15">
      <c r="A1" s="83"/>
      <c r="B1" s="681" t="s">
        <v>538</v>
      </c>
      <c r="C1" s="681"/>
      <c r="D1" s="681"/>
      <c r="E1" s="681"/>
      <c r="F1" s="681"/>
      <c r="G1" s="681"/>
      <c r="H1" s="681"/>
    </row>
    <row r="2" spans="1:8" ht="15">
      <c r="A2" s="86" t="s">
        <v>583</v>
      </c>
      <c r="B2" s="83"/>
      <c r="C2" s="83"/>
      <c r="D2" s="83"/>
      <c r="E2" s="83"/>
      <c r="F2" s="83"/>
      <c r="G2" s="83"/>
      <c r="H2" s="83"/>
    </row>
    <row r="3" spans="1:8" ht="15">
      <c r="A3" s="86" t="s">
        <v>459</v>
      </c>
      <c r="B3" s="83"/>
      <c r="C3" s="83"/>
      <c r="D3" s="83"/>
      <c r="E3" s="83"/>
      <c r="F3" s="83"/>
      <c r="G3" s="83"/>
      <c r="H3" s="83"/>
    </row>
    <row r="4" spans="1:8" ht="15">
      <c r="A4" s="83"/>
      <c r="B4" s="83"/>
      <c r="C4" s="83"/>
      <c r="D4" s="83"/>
      <c r="E4" s="83"/>
      <c r="F4" s="83"/>
      <c r="G4" s="83"/>
      <c r="H4" s="83"/>
    </row>
    <row r="5" spans="1:8" ht="120" hidden="1">
      <c r="A5" s="88" t="s">
        <v>445</v>
      </c>
      <c r="B5" s="88" t="s">
        <v>426</v>
      </c>
      <c r="C5" s="88"/>
      <c r="D5" s="88" t="s">
        <v>460</v>
      </c>
      <c r="E5" s="88" t="s">
        <v>461</v>
      </c>
      <c r="F5" s="88" t="s">
        <v>462</v>
      </c>
      <c r="G5" s="83"/>
      <c r="H5" s="83"/>
    </row>
    <row r="6" spans="1:8" ht="15" hidden="1">
      <c r="A6" s="88">
        <v>1</v>
      </c>
      <c r="B6" s="88">
        <v>2</v>
      </c>
      <c r="C6" s="88"/>
      <c r="D6" s="88">
        <v>3</v>
      </c>
      <c r="E6" s="88">
        <v>4</v>
      </c>
      <c r="F6" s="88">
        <v>5</v>
      </c>
      <c r="G6" s="83"/>
      <c r="H6" s="83"/>
    </row>
    <row r="7" spans="1:8" ht="42" customHeight="1" hidden="1">
      <c r="A7" s="152">
        <v>1</v>
      </c>
      <c r="B7" s="152" t="s">
        <v>463</v>
      </c>
      <c r="C7" s="152"/>
      <c r="D7" s="152"/>
      <c r="E7" s="152"/>
      <c r="F7" s="152"/>
      <c r="G7" s="83"/>
      <c r="H7" s="83"/>
    </row>
    <row r="8" spans="1:8" ht="21" customHeight="1" hidden="1">
      <c r="A8" s="153" t="s">
        <v>464</v>
      </c>
      <c r="B8" s="152" t="s">
        <v>465</v>
      </c>
      <c r="C8" s="152"/>
      <c r="D8" s="152"/>
      <c r="E8" s="152"/>
      <c r="F8" s="152"/>
      <c r="G8" s="83"/>
      <c r="H8" s="83"/>
    </row>
    <row r="9" spans="1:8" ht="21" customHeight="1" hidden="1">
      <c r="A9" s="154" t="s">
        <v>466</v>
      </c>
      <c r="B9" s="152" t="s">
        <v>467</v>
      </c>
      <c r="C9" s="152"/>
      <c r="D9" s="152"/>
      <c r="E9" s="152"/>
      <c r="F9" s="152"/>
      <c r="G9" s="83"/>
      <c r="H9" s="83"/>
    </row>
    <row r="10" spans="1:8" ht="21" customHeight="1" hidden="1">
      <c r="A10" s="153" t="s">
        <v>468</v>
      </c>
      <c r="B10" s="152" t="s">
        <v>469</v>
      </c>
      <c r="C10" s="152"/>
      <c r="D10" s="152"/>
      <c r="E10" s="152"/>
      <c r="F10" s="152"/>
      <c r="G10" s="83"/>
      <c r="H10" s="83"/>
    </row>
    <row r="11" spans="1:8" ht="21" customHeight="1" hidden="1">
      <c r="A11" s="154" t="s">
        <v>470</v>
      </c>
      <c r="B11" s="152" t="s">
        <v>467</v>
      </c>
      <c r="C11" s="152"/>
      <c r="D11" s="152"/>
      <c r="E11" s="152"/>
      <c r="F11" s="152"/>
      <c r="G11" s="83"/>
      <c r="H11" s="83"/>
    </row>
    <row r="12" spans="1:8" ht="15" hidden="1">
      <c r="A12" s="152"/>
      <c r="B12" s="155" t="s">
        <v>410</v>
      </c>
      <c r="C12" s="155"/>
      <c r="D12" s="99" t="s">
        <v>47</v>
      </c>
      <c r="E12" s="99" t="s">
        <v>47</v>
      </c>
      <c r="F12" s="88"/>
      <c r="G12" s="83"/>
      <c r="H12" s="83"/>
    </row>
    <row r="13" spans="1:8" ht="15" hidden="1">
      <c r="A13" s="83"/>
      <c r="B13" s="83"/>
      <c r="C13" s="83"/>
      <c r="D13" s="83"/>
      <c r="E13" s="83"/>
      <c r="F13" s="83"/>
      <c r="G13" s="83"/>
      <c r="H13" s="83"/>
    </row>
    <row r="14" spans="1:8" ht="15">
      <c r="A14" s="83"/>
      <c r="B14" s="83"/>
      <c r="C14" s="83"/>
      <c r="D14" s="83"/>
      <c r="E14" s="83"/>
      <c r="F14" s="83"/>
      <c r="G14" s="83"/>
      <c r="H14" s="83"/>
    </row>
    <row r="15" spans="1:8" ht="45">
      <c r="A15" s="88" t="s">
        <v>445</v>
      </c>
      <c r="B15" s="88" t="s">
        <v>426</v>
      </c>
      <c r="C15" s="88" t="s">
        <v>471</v>
      </c>
      <c r="D15" s="88" t="s">
        <v>506</v>
      </c>
      <c r="E15" s="88" t="s">
        <v>540</v>
      </c>
      <c r="F15" s="88" t="s">
        <v>491</v>
      </c>
      <c r="G15" s="83"/>
      <c r="H15" s="83"/>
    </row>
    <row r="16" spans="1:8" ht="15">
      <c r="A16" s="88">
        <v>1</v>
      </c>
      <c r="B16" s="88">
        <v>2</v>
      </c>
      <c r="C16" s="88"/>
      <c r="D16" s="88">
        <v>3</v>
      </c>
      <c r="E16" s="88">
        <v>4</v>
      </c>
      <c r="F16" s="88">
        <v>5</v>
      </c>
      <c r="G16" s="83"/>
      <c r="H16" s="83"/>
    </row>
    <row r="17" spans="1:8" ht="15">
      <c r="A17" s="243"/>
      <c r="B17" s="242" t="s">
        <v>441</v>
      </c>
      <c r="C17" s="272"/>
      <c r="D17" s="243"/>
      <c r="E17" s="243"/>
      <c r="F17" s="243"/>
      <c r="G17" s="83"/>
      <c r="H17" s="83"/>
    </row>
    <row r="18" spans="1:8" ht="32.25" customHeight="1">
      <c r="A18" s="152">
        <v>1</v>
      </c>
      <c r="B18" s="152" t="s">
        <v>582</v>
      </c>
      <c r="C18" s="152">
        <v>29501</v>
      </c>
      <c r="D18" s="152">
        <v>1</v>
      </c>
      <c r="E18" s="152">
        <v>1</v>
      </c>
      <c r="F18" s="157">
        <v>30000</v>
      </c>
      <c r="G18" s="83"/>
      <c r="H18" s="83"/>
    </row>
    <row r="19" spans="1:8" ht="15">
      <c r="A19" s="152"/>
      <c r="B19" s="155" t="s">
        <v>410</v>
      </c>
      <c r="C19" s="155"/>
      <c r="D19" s="99" t="s">
        <v>47</v>
      </c>
      <c r="E19" s="99" t="s">
        <v>47</v>
      </c>
      <c r="F19" s="157">
        <f>F18</f>
        <v>30000</v>
      </c>
      <c r="G19" s="83"/>
      <c r="H19" s="83"/>
    </row>
    <row r="20" spans="1:8" ht="15">
      <c r="A20" s="83"/>
      <c r="B20" s="83"/>
      <c r="C20" s="83"/>
      <c r="D20" s="83"/>
      <c r="E20" s="83"/>
      <c r="F20" s="83"/>
      <c r="G20" s="83"/>
      <c r="H20" s="83"/>
    </row>
    <row r="22" spans="1:6" ht="15" hidden="1">
      <c r="A22" s="88"/>
      <c r="B22" s="129" t="s">
        <v>416</v>
      </c>
      <c r="C22" s="156"/>
      <c r="D22" s="88"/>
      <c r="E22" s="88"/>
      <c r="F22" s="88"/>
    </row>
    <row r="23" spans="1:6" ht="35.25" customHeight="1" hidden="1">
      <c r="A23" s="152">
        <v>1</v>
      </c>
      <c r="B23" s="152" t="s">
        <v>476</v>
      </c>
      <c r="C23" s="152">
        <v>29101</v>
      </c>
      <c r="D23" s="152">
        <v>1</v>
      </c>
      <c r="E23" s="152">
        <v>3000</v>
      </c>
      <c r="F23" s="157">
        <v>3000</v>
      </c>
    </row>
    <row r="24" spans="1:6" ht="35.25" customHeight="1" hidden="1">
      <c r="A24" s="152">
        <v>2</v>
      </c>
      <c r="B24" s="152" t="s">
        <v>477</v>
      </c>
      <c r="C24" s="152">
        <v>29101</v>
      </c>
      <c r="D24" s="152">
        <v>1</v>
      </c>
      <c r="E24" s="152">
        <v>750</v>
      </c>
      <c r="F24" s="157">
        <v>750</v>
      </c>
    </row>
    <row r="25" spans="1:6" ht="35.25" customHeight="1" hidden="1">
      <c r="A25" s="152">
        <v>3</v>
      </c>
      <c r="B25" s="224" t="s">
        <v>478</v>
      </c>
      <c r="C25" s="224">
        <v>29101</v>
      </c>
      <c r="D25" s="224">
        <v>2</v>
      </c>
      <c r="E25" s="152">
        <v>200</v>
      </c>
      <c r="F25" s="157">
        <v>400</v>
      </c>
    </row>
    <row r="26" spans="2:4" ht="15">
      <c r="B26" s="167"/>
      <c r="C26" s="209"/>
      <c r="D26" s="207"/>
    </row>
    <row r="27" spans="2:4" ht="15">
      <c r="B27" s="225"/>
      <c r="C27" s="208"/>
      <c r="D27" s="208"/>
    </row>
  </sheetData>
  <sheetProtection/>
  <mergeCells count="1">
    <mergeCell ref="B1:H1"/>
  </mergeCells>
  <printOptions/>
  <pageMargins left="0.7" right="0.7" top="0.75" bottom="0.75" header="0.3" footer="0.3"/>
  <pageSetup horizontalDpi="600" verticalDpi="600" orientation="portrait" paperSize="9" scale="89" r:id="rId1"/>
</worksheet>
</file>

<file path=xl/worksheets/sheet9.xml><?xml version="1.0" encoding="utf-8"?>
<worksheet xmlns="http://schemas.openxmlformats.org/spreadsheetml/2006/main" xmlns:r="http://schemas.openxmlformats.org/officeDocument/2006/relationships">
  <sheetPr>
    <tabColor rgb="FFFFFF00"/>
  </sheetPr>
  <dimension ref="A1:J17"/>
  <sheetViews>
    <sheetView view="pageBreakPreview" zoomScale="130" zoomScaleSheetLayoutView="130" zoomScalePageLayoutView="0" workbookViewId="0" topLeftCell="A1">
      <selection activeCell="G14" sqref="G14"/>
    </sheetView>
  </sheetViews>
  <sheetFormatPr defaultColWidth="9.00390625" defaultRowHeight="12.75"/>
  <cols>
    <col min="2" max="2" width="37.25390625" style="0" customWidth="1"/>
    <col min="7" max="7" width="14.625" style="0" customWidth="1"/>
  </cols>
  <sheetData>
    <row r="1" spans="1:10" ht="15">
      <c r="A1" s="86" t="s">
        <v>539</v>
      </c>
      <c r="B1" s="83"/>
      <c r="C1" s="83"/>
      <c r="D1" s="83"/>
      <c r="E1" s="83"/>
      <c r="F1" s="83"/>
      <c r="G1" s="83"/>
      <c r="H1" s="126"/>
      <c r="I1" s="126"/>
      <c r="J1" s="126"/>
    </row>
    <row r="2" spans="1:10" ht="15">
      <c r="A2" s="86"/>
      <c r="B2" s="83"/>
      <c r="C2" s="83"/>
      <c r="D2" s="83"/>
      <c r="E2" s="83"/>
      <c r="F2" s="83"/>
      <c r="G2" s="83"/>
      <c r="H2" s="126"/>
      <c r="I2" s="126"/>
      <c r="J2" s="126"/>
    </row>
    <row r="3" spans="1:10" ht="15">
      <c r="A3" s="86" t="s">
        <v>479</v>
      </c>
      <c r="B3" s="83"/>
      <c r="C3" s="83"/>
      <c r="D3" s="83"/>
      <c r="E3" s="83"/>
      <c r="F3" s="83"/>
      <c r="G3" s="83"/>
      <c r="H3" s="126"/>
      <c r="I3" s="126"/>
      <c r="J3" s="126"/>
    </row>
    <row r="4" spans="1:10" ht="14.25">
      <c r="A4" s="682" t="s">
        <v>480</v>
      </c>
      <c r="B4" s="682"/>
      <c r="C4" s="682"/>
      <c r="D4" s="682"/>
      <c r="E4" s="682"/>
      <c r="F4" s="682"/>
      <c r="G4" s="682"/>
      <c r="H4" s="682"/>
      <c r="I4" s="682"/>
      <c r="J4" s="682"/>
    </row>
    <row r="5" spans="1:10" ht="15">
      <c r="A5" s="86"/>
      <c r="B5" s="83"/>
      <c r="C5" s="83"/>
      <c r="D5" s="83"/>
      <c r="E5" s="83"/>
      <c r="F5" s="83"/>
      <c r="G5" s="83"/>
      <c r="H5" s="126"/>
      <c r="I5" s="126"/>
      <c r="J5" s="126"/>
    </row>
    <row r="6" spans="1:10" ht="14.25">
      <c r="A6" s="678" t="s">
        <v>488</v>
      </c>
      <c r="B6" s="678"/>
      <c r="C6" s="678"/>
      <c r="D6" s="678"/>
      <c r="E6" s="678"/>
      <c r="F6" s="678"/>
      <c r="G6" s="678"/>
      <c r="H6" s="126"/>
      <c r="I6" s="126"/>
      <c r="J6" s="126"/>
    </row>
    <row r="7" spans="1:10" ht="75">
      <c r="A7" s="127" t="s">
        <v>393</v>
      </c>
      <c r="B7" s="127" t="s">
        <v>426</v>
      </c>
      <c r="C7" s="127" t="s">
        <v>471</v>
      </c>
      <c r="D7" s="88" t="s">
        <v>481</v>
      </c>
      <c r="E7" s="88" t="s">
        <v>482</v>
      </c>
      <c r="F7" s="88" t="s">
        <v>483</v>
      </c>
      <c r="G7" s="88" t="s">
        <v>431</v>
      </c>
      <c r="H7" s="126"/>
      <c r="I7" s="126"/>
      <c r="J7" s="126"/>
    </row>
    <row r="8" spans="1:10" ht="15">
      <c r="A8" s="128">
        <v>1</v>
      </c>
      <c r="B8" s="128">
        <v>2</v>
      </c>
      <c r="C8" s="128"/>
      <c r="D8" s="128">
        <v>4</v>
      </c>
      <c r="E8" s="128">
        <v>5</v>
      </c>
      <c r="F8" s="128">
        <v>6</v>
      </c>
      <c r="G8" s="128">
        <v>7</v>
      </c>
      <c r="H8" s="126"/>
      <c r="I8" s="126"/>
      <c r="J8" s="126"/>
    </row>
    <row r="9" spans="1:10" ht="15">
      <c r="A9" s="266"/>
      <c r="B9" s="242" t="s">
        <v>416</v>
      </c>
      <c r="C9" s="273"/>
      <c r="D9" s="266"/>
      <c r="E9" s="266"/>
      <c r="F9" s="266"/>
      <c r="G9" s="266"/>
      <c r="H9" s="126"/>
      <c r="I9" s="126"/>
      <c r="J9" s="126"/>
    </row>
    <row r="10" spans="1:10" ht="15">
      <c r="A10" s="128">
        <v>1</v>
      </c>
      <c r="B10" s="112" t="s">
        <v>484</v>
      </c>
      <c r="C10" s="112">
        <v>22101</v>
      </c>
      <c r="D10" s="128">
        <v>1</v>
      </c>
      <c r="E10" s="128">
        <v>12</v>
      </c>
      <c r="F10" s="158">
        <f>G10/E10</f>
        <v>1125</v>
      </c>
      <c r="G10" s="158">
        <f>'стр.1_4'!FN77-'3.1(221)'!G11</f>
        <v>13500</v>
      </c>
      <c r="H10" s="126"/>
      <c r="I10" s="126"/>
      <c r="J10" s="126"/>
    </row>
    <row r="11" spans="1:10" ht="20.25" customHeight="1">
      <c r="A11" s="128">
        <v>2</v>
      </c>
      <c r="B11" s="138" t="s">
        <v>485</v>
      </c>
      <c r="C11" s="138">
        <v>22101</v>
      </c>
      <c r="D11" s="128">
        <v>1</v>
      </c>
      <c r="E11" s="128">
        <v>12</v>
      </c>
      <c r="F11" s="158">
        <f>G11/E11</f>
        <v>75</v>
      </c>
      <c r="G11" s="158">
        <v>900</v>
      </c>
      <c r="H11" s="126"/>
      <c r="I11" s="126"/>
      <c r="J11" s="126"/>
    </row>
    <row r="12" spans="1:10" ht="20.25" customHeight="1" hidden="1">
      <c r="A12" s="128">
        <v>3</v>
      </c>
      <c r="B12" s="131" t="s">
        <v>486</v>
      </c>
      <c r="C12" s="131"/>
      <c r="D12" s="128"/>
      <c r="E12" s="128"/>
      <c r="F12" s="158"/>
      <c r="G12" s="158">
        <f>D12*E12*F12</f>
        <v>0</v>
      </c>
      <c r="H12" s="126"/>
      <c r="I12" s="126"/>
      <c r="J12" s="126"/>
    </row>
    <row r="13" spans="1:10" ht="27" customHeight="1" hidden="1">
      <c r="A13" s="128">
        <v>4</v>
      </c>
      <c r="B13" s="131" t="s">
        <v>487</v>
      </c>
      <c r="C13" s="131"/>
      <c r="D13" s="128"/>
      <c r="E13" s="128"/>
      <c r="F13" s="158"/>
      <c r="G13" s="158">
        <f>D13*E13*F13</f>
        <v>0</v>
      </c>
      <c r="H13" s="126"/>
      <c r="I13" s="126"/>
      <c r="J13" s="126"/>
    </row>
    <row r="14" spans="1:10" ht="14.25">
      <c r="A14" s="135"/>
      <c r="B14" s="140" t="s">
        <v>410</v>
      </c>
      <c r="C14" s="140"/>
      <c r="D14" s="135" t="s">
        <v>47</v>
      </c>
      <c r="E14" s="135" t="s">
        <v>47</v>
      </c>
      <c r="F14" s="135" t="s">
        <v>47</v>
      </c>
      <c r="G14" s="136">
        <f>SUM(G10:G13)</f>
        <v>14400</v>
      </c>
      <c r="H14" s="126"/>
      <c r="I14" s="126"/>
      <c r="J14" s="126"/>
    </row>
    <row r="17" spans="2:3" ht="12.75">
      <c r="B17" s="126" t="s">
        <v>705</v>
      </c>
      <c r="C17">
        <f>'стр.1_4'!FN37</f>
        <v>1344.57</v>
      </c>
    </row>
  </sheetData>
  <sheetProtection/>
  <mergeCells count="2">
    <mergeCell ref="A4:J4"/>
    <mergeCell ref="A6:G6"/>
  </mergeCells>
  <printOptions/>
  <pageMargins left="0.7" right="0.7" top="0.75" bottom="0.75" header="0.3" footer="0.3"/>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OTD2PC17</cp:lastModifiedBy>
  <cp:lastPrinted>2023-08-25T11:04:42Z</cp:lastPrinted>
  <dcterms:created xsi:type="dcterms:W3CDTF">2011-01-11T10:25:48Z</dcterms:created>
  <dcterms:modified xsi:type="dcterms:W3CDTF">2023-12-11T08:42:06Z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