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0" windowWidth="15480" windowHeight="9120" tabRatio="761" firstSheet="1" activeTab="1"/>
  </bookViews>
  <sheets>
    <sheet name="Лист1" sheetId="1" state="hidden" r:id="rId1"/>
    <sheet name="13" sheetId="2" r:id="rId2"/>
  </sheets>
  <definedNames>
    <definedName name="Z_05879415_7F34_48AD_8C5E_676D06AD1E06_.wvu.Cols" localSheetId="1" hidden="1">'13'!$U:$U</definedName>
    <definedName name="Z_05879415_7F34_48AD_8C5E_676D06AD1E06_.wvu.PrintArea" localSheetId="1" hidden="1">'13'!$A$1:$S$113</definedName>
    <definedName name="Z_10D60A44_E3F3_41CC_B84E_20A3CAD61C2B_.wvu.Cols" localSheetId="1" hidden="1">'13'!$U:$U</definedName>
    <definedName name="Z_10D60A44_E3F3_41CC_B84E_20A3CAD61C2B_.wvu.PrintArea" localSheetId="1" hidden="1">'13'!$A$1:$S$113</definedName>
    <definedName name="Z_2A1EBDD3_8EF4_4AB9_8D9D_49ABEC4DC872_.wvu.Cols" localSheetId="1" hidden="1">'13'!$U:$U</definedName>
    <definedName name="Z_2A1EBDD3_8EF4_4AB9_8D9D_49ABEC4DC872_.wvu.PrintArea" localSheetId="1" hidden="1">'13'!$A$1:$S$113</definedName>
    <definedName name="Z_376AEEAC_885C_4707_8B4A_7738300ED6FA_.wvu.Cols" localSheetId="1" hidden="1">'13'!$U:$U</definedName>
    <definedName name="Z_376AEEAC_885C_4707_8B4A_7738300ED6FA_.wvu.PrintArea" localSheetId="1" hidden="1">'13'!$A$1:$S$113</definedName>
    <definedName name="Z_474D4E5C_491D_416F_AEAF_994CECB389A6_.wvu.Cols" localSheetId="1" hidden="1">'13'!$U:$U</definedName>
    <definedName name="Z_474D4E5C_491D_416F_AEAF_994CECB389A6_.wvu.PrintArea" localSheetId="1" hidden="1">'13'!$A$1:$S$113</definedName>
    <definedName name="Z_5BA89178_8C77_4563_8315_E97C50C9DE78_.wvu.Cols" localSheetId="1" hidden="1">'13'!$U:$U</definedName>
    <definedName name="Z_5BA89178_8C77_4563_8315_E97C50C9DE78_.wvu.PrintArea" localSheetId="1" hidden="1">'13'!$A$1:$S$113</definedName>
    <definedName name="Z_79BC2163_61D4_4421_9816_7E5FB973464D_.wvu.Cols" localSheetId="1" hidden="1">'13'!$U:$U</definedName>
    <definedName name="Z_79BC2163_61D4_4421_9816_7E5FB973464D_.wvu.PrintArea" localSheetId="1" hidden="1">'13'!$A$1:$S$113</definedName>
    <definedName name="Z_A6982FE9_CF01_46D9_996D_89EA9B1EFC13_.wvu.Cols" localSheetId="1" hidden="1">'13'!$U:$U</definedName>
    <definedName name="Z_A6982FE9_CF01_46D9_996D_89EA9B1EFC13_.wvu.PrintArea" localSheetId="1" hidden="1">'13'!$A$1:$S$113</definedName>
    <definedName name="Z_B81A3746_A853_4D8D_B9FD_C83298944D82_.wvu.Cols" localSheetId="1" hidden="1">'13'!$U:$U</definedName>
    <definedName name="Z_B81A3746_A853_4D8D_B9FD_C83298944D82_.wvu.PrintArea" localSheetId="1" hidden="1">'13'!$A$1:$S$113</definedName>
    <definedName name="Z_E3BA9E14_19ED_4D16_82AD_4E31A5D1A88B_.wvu.Cols" localSheetId="1" hidden="1">'13'!$U:$U</definedName>
    <definedName name="Z_E3BA9E14_19ED_4D16_82AD_4E31A5D1A88B_.wvu.PrintArea" localSheetId="1" hidden="1">'13'!$A$1:$S$113</definedName>
    <definedName name="Z_EA04E26C_566C_441F_AEDB_790B6F35AD6A_.wvu.Cols" localSheetId="1" hidden="1">'13'!$U:$U</definedName>
    <definedName name="Z_EA04E26C_566C_441F_AEDB_790B6F35AD6A_.wvu.PrintArea" localSheetId="1" hidden="1">'13'!$A$1:$S$113</definedName>
    <definedName name="год">'Лист1'!$C$1:$C$5</definedName>
    <definedName name="_xlnm.Print_Area" localSheetId="1">'13'!$A$1:$S$113</definedName>
    <definedName name="период">'Лист1'!$A$1:$A$5</definedName>
  </definedNames>
  <calcPr fullCalcOnLoad="1" refMode="R1C1"/>
</workbook>
</file>

<file path=xl/sharedStrings.xml><?xml version="1.0" encoding="utf-8"?>
<sst xmlns="http://schemas.openxmlformats.org/spreadsheetml/2006/main" count="227" uniqueCount="79">
  <si>
    <t>ОТЧЕТ</t>
  </si>
  <si>
    <t>в том числе:</t>
  </si>
  <si>
    <t>обучающиеся по 6-дневной учебной неделе</t>
  </si>
  <si>
    <t>обучающиеся по 5-дневной учебной неделе</t>
  </si>
  <si>
    <t>Х</t>
  </si>
  <si>
    <t>Руководитель</t>
  </si>
  <si>
    <t>(расшифровка подписи)</t>
  </si>
  <si>
    <t xml:space="preserve">Главный бухгалтер </t>
  </si>
  <si>
    <t xml:space="preserve">(подпись)  </t>
  </si>
  <si>
    <t xml:space="preserve">Исполнитель </t>
  </si>
  <si>
    <t>(должность)</t>
  </si>
  <si>
    <t>(дата составления документа)</t>
  </si>
  <si>
    <t>(номер контактного телефона)</t>
  </si>
  <si>
    <t>за</t>
  </si>
  <si>
    <t>АУ, БУ</t>
  </si>
  <si>
    <t>КУ</t>
  </si>
  <si>
    <t>Наименование показателя</t>
  </si>
  <si>
    <r>
      <t xml:space="preserve">Средняя стоимость питания одного обучающегося в день </t>
    </r>
    <r>
      <rPr>
        <sz val="9"/>
        <color indexed="10"/>
        <rFont val="Times New Roman"/>
        <family val="1"/>
      </rPr>
      <t>(руб.)</t>
    </r>
  </si>
  <si>
    <t xml:space="preserve">Плановые показатели </t>
  </si>
  <si>
    <t>количество дето-дней</t>
  </si>
  <si>
    <t>Всего</t>
  </si>
  <si>
    <t>дети из малообеспеч. семей</t>
  </si>
  <si>
    <t>дети, наход. на учете у фтизиатра</t>
  </si>
  <si>
    <t>дети, наход. в трудной жизн. ситуации</t>
  </si>
  <si>
    <t>дети, наход. в спец. (коррекц.) уч-ях (классах)</t>
  </si>
  <si>
    <t>иные кат. детей, за счет средств м/бюджета</t>
  </si>
  <si>
    <t>план</t>
  </si>
  <si>
    <t>факт</t>
  </si>
  <si>
    <t>За счет средств областного бюджета, из них:</t>
  </si>
  <si>
    <t>За счет средств м/бюджета</t>
  </si>
  <si>
    <t>Исполнение (в %)</t>
  </si>
  <si>
    <t xml:space="preserve">Расходы на обеспечение питанием обучающихся (тыс. руб.) </t>
  </si>
  <si>
    <t xml:space="preserve">Фактические показатели </t>
  </si>
  <si>
    <t>субвенции</t>
  </si>
  <si>
    <t>дето-дней</t>
  </si>
  <si>
    <t>касса</t>
  </si>
  <si>
    <t>(подспись)</t>
  </si>
  <si>
    <t>(адрес эл. почты исполнителя)</t>
  </si>
  <si>
    <t>(период нарастающим итогом)</t>
  </si>
  <si>
    <t>План ФХД
 (для АУ,БУ); 
ЛБО (для КУ) -
всего (тыс. руб.)</t>
  </si>
  <si>
    <t>1 квартал</t>
  </si>
  <si>
    <t xml:space="preserve">полугодие </t>
  </si>
  <si>
    <t xml:space="preserve">9 месяцев </t>
  </si>
  <si>
    <t>год</t>
  </si>
  <si>
    <t>2012 год</t>
  </si>
  <si>
    <t>2013 год</t>
  </si>
  <si>
    <t xml:space="preserve">2014 год </t>
  </si>
  <si>
    <t>2015 год</t>
  </si>
  <si>
    <t>Порядковый номер уточнения отчета:</t>
  </si>
  <si>
    <t>Срок предоставления: не позднее 12 числа месяца, следующего за отчетным периодом (1 квартал, полугодие, 9 месяцев, год)</t>
  </si>
  <si>
    <t>Наименование органа местного самоуправления:</t>
  </si>
  <si>
    <t>числ-ти детей</t>
  </si>
  <si>
    <t>-</t>
  </si>
  <si>
    <t>о расходовании средств, предоставляемых бюджетам муниципальных районов (городских округов) в виде субвенций на обеспечение питанием отдельных категорий обучающихся</t>
  </si>
  <si>
    <t>среднегодовая численность детей</t>
  </si>
  <si>
    <t>среднесписочная численность детей за отчетный период</t>
  </si>
  <si>
    <t>количество дето-дней посещения за отчетный период</t>
  </si>
  <si>
    <t>январь</t>
  </si>
  <si>
    <t>февраль</t>
  </si>
  <si>
    <t>март</t>
  </si>
  <si>
    <t>апрель</t>
  </si>
  <si>
    <t>месяц</t>
  </si>
  <si>
    <t>количество учебных дней</t>
  </si>
  <si>
    <t>количество рабочих дней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</si>
  <si>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</si>
  <si>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</si>
  <si>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</si>
  <si>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</si>
  <si>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</si>
  <si>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</si>
  <si>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</si>
  <si>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</si>
  <si>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Бюджетные ассигнования, утв. ЗМО о бюджете (тыс. руб.)</t>
  </si>
  <si>
    <t>Утверждена</t>
  </si>
  <si>
    <t>и науки Мурманской области от 03.04.2014 № 604</t>
  </si>
  <si>
    <t>Форма 3-обр.</t>
  </si>
  <si>
    <t>приказом Министерства образования</t>
  </si>
  <si>
    <t>Управление образования администрации муниципального образования Кандалакшский район</t>
  </si>
  <si>
    <t>утилизация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</si>
</sst>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\-#,##0.0\ "/>
    <numFmt numFmtId="175" formatCode="0.0%"/>
    <numFmt numFmtId="176" formatCode="#,##0_ ;\-#,##0\ "/>
    <numFmt numFmtId="177" formatCode="[$-F800]dddd\,\ mmmm\ dd\,\ yyyy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00"/>
    <numFmt numFmtId="184" formatCode="#,##0.0000"/>
    <numFmt numFmtId="185" formatCode="#,##0.00000"/>
    <numFmt numFmtId="186" formatCode="#,##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00"/>
    <numFmt numFmtId="192" formatCode="#,##0.00000000"/>
    <numFmt numFmtId="193" formatCode="[$-FC19]d\ mmmm\ yyyy\ &quot;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5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9"/>
      <color theme="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>
        <color rgb="FFFFFF00"/>
      </bottom>
    </border>
    <border>
      <left style="thin"/>
      <right style="thin"/>
      <top/>
      <bottom/>
    </border>
    <border>
      <left/>
      <right style="thin"/>
      <top/>
      <bottom style="double">
        <color rgb="FFFFFF0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textRotation="90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textRotation="90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 horizontal="center" vertical="center"/>
      <protection locked="0"/>
    </xf>
    <xf numFmtId="173" fontId="6" fillId="33" borderId="13" xfId="0" applyNumberFormat="1" applyFont="1" applyFill="1" applyBorder="1" applyAlignment="1" applyProtection="1">
      <alignment horizontal="right" vertical="center"/>
      <protection locked="0"/>
    </xf>
    <xf numFmtId="172" fontId="6" fillId="33" borderId="13" xfId="0" applyNumberFormat="1" applyFont="1" applyFill="1" applyBorder="1" applyAlignment="1" applyProtection="1">
      <alignment horizontal="center" vertical="center"/>
      <protection locked="0"/>
    </xf>
    <xf numFmtId="3" fontId="6" fillId="33" borderId="13" xfId="0" applyNumberFormat="1" applyFont="1" applyFill="1" applyBorder="1" applyAlignment="1" applyProtection="1">
      <alignment horizontal="center" vertical="center"/>
      <protection locked="0"/>
    </xf>
    <xf numFmtId="173" fontId="6" fillId="33" borderId="10" xfId="0" applyNumberFormat="1" applyFont="1" applyFill="1" applyBorder="1" applyAlignment="1" applyProtection="1">
      <alignment horizontal="right" vertical="center"/>
      <protection locked="0"/>
    </xf>
    <xf numFmtId="172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172" fontId="6" fillId="4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72" fontId="6" fillId="4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173" fontId="6" fillId="33" borderId="14" xfId="0" applyNumberFormat="1" applyFont="1" applyFill="1" applyBorder="1" applyAlignment="1" applyProtection="1">
      <alignment horizontal="right" vertical="center"/>
      <protection locked="0"/>
    </xf>
    <xf numFmtId="172" fontId="6" fillId="4" borderId="14" xfId="0" applyNumberFormat="1" applyFont="1" applyFill="1" applyBorder="1" applyAlignment="1" applyProtection="1">
      <alignment horizontal="center" vertical="center"/>
      <protection/>
    </xf>
    <xf numFmtId="172" fontId="6" fillId="33" borderId="14" xfId="0" applyNumberFormat="1" applyFont="1" applyFill="1" applyBorder="1" applyAlignment="1" applyProtection="1">
      <alignment horizontal="center" vertical="center"/>
      <protection locked="0"/>
    </xf>
    <xf numFmtId="3" fontId="6" fillId="33" borderId="14" xfId="0" applyNumberFormat="1" applyFont="1" applyFill="1" applyBorder="1" applyAlignment="1" applyProtection="1">
      <alignment horizontal="center" vertical="center"/>
      <protection locked="0"/>
    </xf>
    <xf numFmtId="173" fontId="6" fillId="33" borderId="15" xfId="0" applyNumberFormat="1" applyFont="1" applyFill="1" applyBorder="1" applyAlignment="1" applyProtection="1">
      <alignment horizontal="right" vertical="center"/>
      <protection locked="0"/>
    </xf>
    <xf numFmtId="3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175" fontId="6" fillId="33" borderId="16" xfId="0" applyNumberFormat="1" applyFont="1" applyFill="1" applyBorder="1" applyAlignment="1" applyProtection="1">
      <alignment horizontal="center" vertical="center" shrinkToFit="1"/>
      <protection/>
    </xf>
    <xf numFmtId="3" fontId="6" fillId="0" borderId="10" xfId="0" applyNumberFormat="1" applyFont="1" applyFill="1" applyBorder="1" applyAlignment="1" applyProtection="1">
      <alignment horizontal="center" vertical="center" shrinkToFit="1"/>
      <protection/>
    </xf>
    <xf numFmtId="175" fontId="6" fillId="0" borderId="10" xfId="0" applyNumberFormat="1" applyFont="1" applyFill="1" applyBorder="1" applyAlignment="1" applyProtection="1">
      <alignment horizontal="center" vertical="center" shrinkToFit="1"/>
      <protection/>
    </xf>
    <xf numFmtId="172" fontId="6" fillId="0" borderId="10" xfId="0" applyNumberFormat="1" applyFont="1" applyFill="1" applyBorder="1" applyAlignment="1" applyProtection="1">
      <alignment horizontal="center" vertical="center" shrinkToFit="1"/>
      <protection/>
    </xf>
    <xf numFmtId="3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175" fontId="6" fillId="0" borderId="10" xfId="0" applyNumberFormat="1" applyFont="1" applyFill="1" applyBorder="1" applyAlignment="1" applyProtection="1">
      <alignment horizontal="center" shrinkToFit="1"/>
      <protection/>
    </xf>
    <xf numFmtId="175" fontId="6" fillId="33" borderId="10" xfId="0" applyNumberFormat="1" applyFont="1" applyFill="1" applyBorder="1" applyAlignment="1" applyProtection="1">
      <alignment horizontal="center" vertical="center" shrinkToFit="1"/>
      <protection/>
    </xf>
    <xf numFmtId="3" fontId="6" fillId="4" borderId="10" xfId="0" applyNumberFormat="1" applyFont="1" applyFill="1" applyBorder="1" applyAlignment="1" applyProtection="1">
      <alignment horizontal="right" vertical="center" shrinkToFit="1"/>
      <protection locked="0"/>
    </xf>
    <xf numFmtId="3" fontId="6" fillId="4" borderId="10" xfId="0" applyNumberFormat="1" applyFont="1" applyFill="1" applyBorder="1" applyAlignment="1" applyProtection="1">
      <alignment horizontal="center" vertical="center" shrinkToFit="1"/>
      <protection locked="0"/>
    </xf>
    <xf numFmtId="173" fontId="6" fillId="33" borderId="10" xfId="0" applyNumberFormat="1" applyFont="1" applyFill="1" applyBorder="1" applyAlignment="1" applyProtection="1">
      <alignment horizontal="center" vertical="center" shrinkToFit="1"/>
      <protection/>
    </xf>
    <xf numFmtId="176" fontId="6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5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173" fontId="2" fillId="0" borderId="0" xfId="0" applyNumberFormat="1" applyFont="1" applyFill="1" applyAlignment="1" applyProtection="1">
      <alignment/>
      <protection/>
    </xf>
    <xf numFmtId="176" fontId="6" fillId="33" borderId="18" xfId="0" applyNumberFormat="1" applyFont="1" applyFill="1" applyBorder="1" applyAlignment="1" applyProtection="1">
      <alignment horizontal="center" vertical="center" shrinkToFit="1"/>
      <protection/>
    </xf>
    <xf numFmtId="176" fontId="6" fillId="33" borderId="13" xfId="0" applyNumberFormat="1" applyFont="1" applyFill="1" applyBorder="1" applyAlignment="1" applyProtection="1">
      <alignment horizontal="center" vertical="center" shrinkToFit="1"/>
      <protection/>
    </xf>
    <xf numFmtId="174" fontId="6" fillId="33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/>
      <protection/>
    </xf>
    <xf numFmtId="172" fontId="6" fillId="0" borderId="10" xfId="0" applyNumberFormat="1" applyFont="1" applyFill="1" applyBorder="1" applyAlignment="1" applyProtection="1">
      <alignment horizontal="right" vertical="center" shrinkToFit="1"/>
      <protection/>
    </xf>
    <xf numFmtId="172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 applyProtection="1">
      <alignment horizontal="center" vertical="center"/>
      <protection locked="0"/>
    </xf>
    <xf numFmtId="180" fontId="6" fillId="0" borderId="14" xfId="0" applyNumberFormat="1" applyFont="1" applyFill="1" applyBorder="1" applyAlignment="1" applyProtection="1">
      <alignment horizontal="right" vertical="center"/>
      <protection locked="0"/>
    </xf>
    <xf numFmtId="173" fontId="6" fillId="0" borderId="15" xfId="0" applyNumberFormat="1" applyFont="1" applyFill="1" applyBorder="1" applyAlignment="1" applyProtection="1">
      <alignment horizontal="right" vertical="center"/>
      <protection locked="0"/>
    </xf>
    <xf numFmtId="173" fontId="6" fillId="0" borderId="10" xfId="0" applyNumberFormat="1" applyFont="1" applyFill="1" applyBorder="1" applyAlignment="1" applyProtection="1">
      <alignment horizontal="right" vertical="center"/>
      <protection locked="0"/>
    </xf>
    <xf numFmtId="173" fontId="6" fillId="0" borderId="14" xfId="0" applyNumberFormat="1" applyFont="1" applyFill="1" applyBorder="1" applyAlignment="1" applyProtection="1">
      <alignment horizontal="right" vertical="center"/>
      <protection locked="0"/>
    </xf>
    <xf numFmtId="173" fontId="6" fillId="0" borderId="13" xfId="0" applyNumberFormat="1" applyFont="1" applyFill="1" applyBorder="1" applyAlignment="1" applyProtection="1">
      <alignment horizontal="right" vertical="center"/>
      <protection locked="0"/>
    </xf>
    <xf numFmtId="172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34" borderId="10" xfId="0" applyNumberFormat="1" applyFont="1" applyFill="1" applyBorder="1" applyAlignment="1" applyProtection="1">
      <alignment horizontal="right" vertical="center" shrinkToFit="1"/>
      <protection locked="0"/>
    </xf>
    <xf numFmtId="3" fontId="6" fillId="34" borderId="10" xfId="0" applyNumberFormat="1" applyFont="1" applyFill="1" applyBorder="1" applyAlignment="1" applyProtection="1">
      <alignment horizontal="center" vertical="center" shrinkToFit="1"/>
      <protection/>
    </xf>
    <xf numFmtId="176" fontId="6" fillId="34" borderId="10" xfId="0" applyNumberFormat="1" applyFont="1" applyFill="1" applyBorder="1" applyAlignment="1" applyProtection="1">
      <alignment horizontal="center" vertical="center" shrinkToFit="1"/>
      <protection/>
    </xf>
    <xf numFmtId="176" fontId="6" fillId="34" borderId="18" xfId="0" applyNumberFormat="1" applyFont="1" applyFill="1" applyBorder="1" applyAlignment="1" applyProtection="1">
      <alignment horizontal="center" vertical="center" shrinkToFit="1"/>
      <protection/>
    </xf>
    <xf numFmtId="176" fontId="6" fillId="34" borderId="13" xfId="0" applyNumberFormat="1" applyFont="1" applyFill="1" applyBorder="1" applyAlignment="1" applyProtection="1">
      <alignment horizontal="center" vertical="center" shrinkToFit="1"/>
      <protection/>
    </xf>
    <xf numFmtId="176" fontId="2" fillId="34" borderId="10" xfId="0" applyNumberFormat="1" applyFont="1" applyFill="1" applyBorder="1" applyAlignment="1" applyProtection="1">
      <alignment horizontal="center" shrinkToFit="1"/>
      <protection/>
    </xf>
    <xf numFmtId="173" fontId="6" fillId="34" borderId="10" xfId="0" applyNumberFormat="1" applyFont="1" applyFill="1" applyBorder="1" applyAlignment="1" applyProtection="1">
      <alignment horizontal="right" vertical="center" shrinkToFit="1"/>
      <protection locked="0"/>
    </xf>
    <xf numFmtId="172" fontId="6" fillId="33" borderId="0" xfId="0" applyNumberFormat="1" applyFont="1" applyFill="1" applyAlignment="1" applyProtection="1">
      <alignment/>
      <protection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0" borderId="14" xfId="0" applyNumberFormat="1" applyFont="1" applyFill="1" applyBorder="1" applyAlignment="1" applyProtection="1">
      <alignment horizontal="center" vertical="center"/>
      <protection/>
    </xf>
    <xf numFmtId="172" fontId="6" fillId="0" borderId="15" xfId="0" applyNumberFormat="1" applyFont="1" applyFill="1" applyBorder="1" applyAlignment="1" applyProtection="1">
      <alignment horizontal="center" vertical="center"/>
      <protection/>
    </xf>
    <xf numFmtId="172" fontId="6" fillId="0" borderId="13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horizontal="right" vertical="center"/>
      <protection locked="0"/>
    </xf>
    <xf numFmtId="180" fontId="6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center" vertical="center"/>
      <protection locked="0"/>
    </xf>
    <xf numFmtId="173" fontId="6" fillId="33" borderId="20" xfId="0" applyNumberFormat="1" applyFont="1" applyFill="1" applyBorder="1" applyAlignment="1" applyProtection="1">
      <alignment horizontal="center" vertical="center"/>
      <protection/>
    </xf>
    <xf numFmtId="173" fontId="6" fillId="33" borderId="21" xfId="0" applyNumberFormat="1" applyFont="1" applyFill="1" applyBorder="1" applyAlignment="1" applyProtection="1">
      <alignment horizontal="center" vertical="center"/>
      <protection/>
    </xf>
    <xf numFmtId="173" fontId="6" fillId="33" borderId="22" xfId="0" applyNumberFormat="1" applyFont="1" applyFill="1" applyBorder="1" applyAlignment="1" applyProtection="1">
      <alignment horizontal="center" vertical="center"/>
      <protection/>
    </xf>
    <xf numFmtId="173" fontId="6" fillId="33" borderId="23" xfId="0" applyNumberFormat="1" applyFont="1" applyFill="1" applyBorder="1" applyAlignment="1" applyProtection="1">
      <alignment horizontal="center" vertical="center"/>
      <protection/>
    </xf>
    <xf numFmtId="173" fontId="6" fillId="33" borderId="0" xfId="0" applyNumberFormat="1" applyFont="1" applyFill="1" applyBorder="1" applyAlignment="1" applyProtection="1">
      <alignment horizontal="center" vertical="center"/>
      <protection/>
    </xf>
    <xf numFmtId="173" fontId="6" fillId="33" borderId="24" xfId="0" applyNumberFormat="1" applyFont="1" applyFill="1" applyBorder="1" applyAlignment="1" applyProtection="1">
      <alignment horizontal="center" vertical="center"/>
      <protection/>
    </xf>
    <xf numFmtId="173" fontId="6" fillId="33" borderId="25" xfId="0" applyNumberFormat="1" applyFont="1" applyFill="1" applyBorder="1" applyAlignment="1" applyProtection="1">
      <alignment horizontal="center" vertical="center"/>
      <protection/>
    </xf>
    <xf numFmtId="173" fontId="6" fillId="33" borderId="26" xfId="0" applyNumberFormat="1" applyFont="1" applyFill="1" applyBorder="1" applyAlignment="1" applyProtection="1">
      <alignment horizontal="center" vertical="center"/>
      <protection/>
    </xf>
    <xf numFmtId="173" fontId="6" fillId="33" borderId="27" xfId="0" applyNumberFormat="1" applyFont="1" applyFill="1" applyBorder="1" applyAlignment="1" applyProtection="1">
      <alignment horizontal="center" vertical="center"/>
      <protection/>
    </xf>
    <xf numFmtId="3" fontId="13" fillId="0" borderId="13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23" xfId="0" applyNumberFormat="1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3" fontId="13" fillId="0" borderId="14" xfId="0" applyNumberFormat="1" applyFont="1" applyFill="1" applyBorder="1" applyAlignment="1" applyProtection="1">
      <alignment horizontal="center" vertical="center"/>
      <protection locked="0"/>
    </xf>
    <xf numFmtId="175" fontId="8" fillId="0" borderId="23" xfId="0" applyNumberFormat="1" applyFont="1" applyFill="1" applyBorder="1" applyAlignment="1" applyProtection="1">
      <alignment horizontal="center" vertical="center"/>
      <protection/>
    </xf>
    <xf numFmtId="175" fontId="8" fillId="0" borderId="25" xfId="0" applyNumberFormat="1" applyFont="1" applyFill="1" applyBorder="1" applyAlignment="1" applyProtection="1">
      <alignment horizontal="center" vertical="center"/>
      <protection/>
    </xf>
    <xf numFmtId="175" fontId="8" fillId="0" borderId="29" xfId="0" applyNumberFormat="1" applyFont="1" applyFill="1" applyBorder="1" applyAlignment="1" applyProtection="1">
      <alignment horizontal="center" vertical="center"/>
      <protection/>
    </xf>
    <xf numFmtId="175" fontId="8" fillId="0" borderId="19" xfId="0" applyNumberFormat="1" applyFont="1" applyFill="1" applyBorder="1" applyAlignment="1" applyProtection="1">
      <alignment horizontal="center" vertical="center"/>
      <protection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3" fontId="6" fillId="33" borderId="23" xfId="0" applyNumberFormat="1" applyFont="1" applyFill="1" applyBorder="1" applyAlignment="1" applyProtection="1">
      <alignment horizontal="center" vertical="center"/>
      <protection/>
    </xf>
    <xf numFmtId="3" fontId="6" fillId="33" borderId="24" xfId="0" applyNumberFormat="1" applyFont="1" applyFill="1" applyBorder="1" applyAlignment="1" applyProtection="1">
      <alignment horizontal="center" vertical="center"/>
      <protection/>
    </xf>
    <xf numFmtId="3" fontId="6" fillId="33" borderId="28" xfId="0" applyNumberFormat="1" applyFont="1" applyFill="1" applyBorder="1" applyAlignment="1" applyProtection="1">
      <alignment horizontal="center" vertical="center"/>
      <protection/>
    </xf>
    <xf numFmtId="3" fontId="6" fillId="33" borderId="30" xfId="0" applyNumberFormat="1" applyFont="1" applyFill="1" applyBorder="1" applyAlignment="1" applyProtection="1">
      <alignment horizontal="center" vertical="center"/>
      <protection/>
    </xf>
    <xf numFmtId="3" fontId="6" fillId="0" borderId="16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175" fontId="8" fillId="33" borderId="20" xfId="0" applyNumberFormat="1" applyFont="1" applyFill="1" applyBorder="1" applyAlignment="1" applyProtection="1">
      <alignment horizontal="center" vertical="center"/>
      <protection/>
    </xf>
    <xf numFmtId="175" fontId="8" fillId="33" borderId="23" xfId="0" applyNumberFormat="1" applyFont="1" applyFill="1" applyBorder="1" applyAlignment="1" applyProtection="1">
      <alignment horizontal="center" vertical="center"/>
      <protection/>
    </xf>
    <xf numFmtId="175" fontId="8" fillId="33" borderId="25" xfId="0" applyNumberFormat="1" applyFont="1" applyFill="1" applyBorder="1" applyAlignment="1" applyProtection="1">
      <alignment horizontal="center" vertical="center"/>
      <protection/>
    </xf>
    <xf numFmtId="175" fontId="8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 locked="0"/>
    </xf>
    <xf numFmtId="177" fontId="2" fillId="33" borderId="12" xfId="0" applyNumberFormat="1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6" fillId="0" borderId="17" xfId="0" applyNumberFormat="1" applyFont="1" applyFill="1" applyBorder="1" applyAlignment="1" applyProtection="1">
      <alignment horizontal="center" vertical="center" shrinkToFit="1"/>
      <protection/>
    </xf>
    <xf numFmtId="3" fontId="6" fillId="0" borderId="32" xfId="0" applyNumberFormat="1" applyFont="1" applyFill="1" applyBorder="1" applyAlignment="1" applyProtection="1">
      <alignment horizontal="center" vertical="center" shrinkToFit="1"/>
      <protection/>
    </xf>
    <xf numFmtId="3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Fill="1" applyBorder="1" applyAlignment="1" applyProtection="1">
      <alignment horizontal="center" vertical="center" shrinkToFit="1"/>
      <protection/>
    </xf>
    <xf numFmtId="3" fontId="6" fillId="0" borderId="13" xfId="0" applyNumberFormat="1" applyFont="1" applyFill="1" applyBorder="1" applyAlignment="1" applyProtection="1">
      <alignment horizontal="center" vertical="center" shrinkToFit="1"/>
      <protection/>
    </xf>
    <xf numFmtId="173" fontId="6" fillId="0" borderId="18" xfId="0" applyNumberFormat="1" applyFont="1" applyFill="1" applyBorder="1" applyAlignment="1" applyProtection="1">
      <alignment horizontal="center" vertical="center" shrinkToFit="1"/>
      <protection/>
    </xf>
    <xf numFmtId="173" fontId="6" fillId="0" borderId="13" xfId="0" applyNumberFormat="1" applyFont="1" applyFill="1" applyBorder="1" applyAlignment="1" applyProtection="1">
      <alignment horizontal="center" vertical="center" shrinkToFit="1"/>
      <protection/>
    </xf>
    <xf numFmtId="172" fontId="6" fillId="0" borderId="18" xfId="0" applyNumberFormat="1" applyFont="1" applyFill="1" applyBorder="1" applyAlignment="1" applyProtection="1">
      <alignment horizontal="center" vertical="center" shrinkToFit="1"/>
      <protection/>
    </xf>
    <xf numFmtId="172" fontId="6" fillId="0" borderId="13" xfId="0" applyNumberFormat="1" applyFont="1" applyFill="1" applyBorder="1" applyAlignment="1" applyProtection="1">
      <alignment horizontal="center" vertical="center" shrinkToFit="1"/>
      <protection/>
    </xf>
    <xf numFmtId="3" fontId="6" fillId="0" borderId="29" xfId="0" applyNumberFormat="1" applyFont="1" applyFill="1" applyBorder="1" applyAlignment="1" applyProtection="1">
      <alignment horizontal="center" vertical="center" shrinkToFit="1"/>
      <protection/>
    </xf>
    <xf numFmtId="175" fontId="6" fillId="0" borderId="18" xfId="0" applyNumberFormat="1" applyFont="1" applyFill="1" applyBorder="1" applyAlignment="1" applyProtection="1">
      <alignment horizontal="center" vertical="center" shrinkToFit="1"/>
      <protection/>
    </xf>
    <xf numFmtId="175" fontId="6" fillId="0" borderId="13" xfId="0" applyNumberFormat="1" applyFont="1" applyFill="1" applyBorder="1" applyAlignment="1" applyProtection="1">
      <alignment horizontal="center" vertical="center" shrinkToFit="1"/>
      <protection/>
    </xf>
    <xf numFmtId="175" fontId="6" fillId="33" borderId="18" xfId="0" applyNumberFormat="1" applyFont="1" applyFill="1" applyBorder="1" applyAlignment="1" applyProtection="1">
      <alignment horizontal="center" vertical="center" shrinkToFit="1"/>
      <protection/>
    </xf>
    <xf numFmtId="175" fontId="6" fillId="33" borderId="13" xfId="0" applyNumberFormat="1" applyFont="1" applyFill="1" applyBorder="1" applyAlignment="1" applyProtection="1">
      <alignment horizontal="center" vertical="center" shrinkToFit="1"/>
      <protection/>
    </xf>
    <xf numFmtId="174" fontId="6" fillId="0" borderId="17" xfId="0" applyNumberFormat="1" applyFont="1" applyFill="1" applyBorder="1" applyAlignment="1" applyProtection="1">
      <alignment horizontal="center" vertical="center" shrinkToFit="1"/>
      <protection/>
    </xf>
    <xf numFmtId="174" fontId="6" fillId="0" borderId="11" xfId="0" applyNumberFormat="1" applyFont="1" applyFill="1" applyBorder="1" applyAlignment="1" applyProtection="1">
      <alignment horizontal="center" vertical="center" shrinkToFit="1"/>
      <protection/>
    </xf>
    <xf numFmtId="174" fontId="6" fillId="0" borderId="32" xfId="0" applyNumberFormat="1" applyFont="1" applyFill="1" applyBorder="1" applyAlignment="1" applyProtection="1">
      <alignment horizontal="center" vertical="center" shrinkToFit="1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5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 shrinkToFit="1"/>
      <protection/>
    </xf>
    <xf numFmtId="3" fontId="6" fillId="33" borderId="13" xfId="0" applyNumberFormat="1" applyFont="1" applyFill="1" applyBorder="1" applyAlignment="1" applyProtection="1">
      <alignment horizontal="center" vertical="center" shrinkToFit="1"/>
      <protection/>
    </xf>
    <xf numFmtId="176" fontId="6" fillId="33" borderId="18" xfId="0" applyNumberFormat="1" applyFont="1" applyFill="1" applyBorder="1" applyAlignment="1" applyProtection="1">
      <alignment horizontal="center" vertical="center" shrinkToFit="1"/>
      <protection/>
    </xf>
    <xf numFmtId="176" fontId="6" fillId="33" borderId="13" xfId="0" applyNumberFormat="1" applyFont="1" applyFill="1" applyBorder="1" applyAlignment="1" applyProtection="1">
      <alignment horizontal="center" vertical="center" shrinkToFit="1"/>
      <protection/>
    </xf>
    <xf numFmtId="3" fontId="6" fillId="33" borderId="29" xfId="0" applyNumberFormat="1" applyFont="1" applyFill="1" applyBorder="1" applyAlignment="1" applyProtection="1">
      <alignment horizontal="center" vertical="center" shrinkToFit="1"/>
      <protection/>
    </xf>
    <xf numFmtId="176" fontId="6" fillId="33" borderId="29" xfId="0" applyNumberFormat="1" applyFont="1" applyFill="1" applyBorder="1" applyAlignment="1" applyProtection="1">
      <alignment horizontal="center" vertical="center" shrinkToFit="1"/>
      <protection/>
    </xf>
    <xf numFmtId="174" fontId="6" fillId="34" borderId="16" xfId="0" applyNumberFormat="1" applyFont="1" applyFill="1" applyBorder="1" applyAlignment="1" applyProtection="1">
      <alignment horizontal="right" vertical="center" shrinkToFit="1"/>
      <protection/>
    </xf>
    <xf numFmtId="174" fontId="6" fillId="34" borderId="33" xfId="0" applyNumberFormat="1" applyFont="1" applyFill="1" applyBorder="1" applyAlignment="1" applyProtection="1">
      <alignment horizontal="right" vertical="center" shrinkToFit="1"/>
      <protection/>
    </xf>
    <xf numFmtId="174" fontId="6" fillId="34" borderId="34" xfId="0" applyNumberFormat="1" applyFont="1" applyFill="1" applyBorder="1" applyAlignment="1" applyProtection="1">
      <alignment horizontal="right" vertical="center" shrinkToFit="1"/>
      <protection/>
    </xf>
    <xf numFmtId="174" fontId="6" fillId="34" borderId="35" xfId="0" applyNumberFormat="1" applyFont="1" applyFill="1" applyBorder="1" applyAlignment="1" applyProtection="1">
      <alignment horizontal="right" vertical="center" shrinkToFit="1"/>
      <protection/>
    </xf>
    <xf numFmtId="172" fontId="6" fillId="34" borderId="18" xfId="0" applyNumberFormat="1" applyFont="1" applyFill="1" applyBorder="1" applyAlignment="1" applyProtection="1">
      <alignment horizontal="center" vertical="center" shrinkToFit="1"/>
      <protection/>
    </xf>
    <xf numFmtId="172" fontId="6" fillId="34" borderId="13" xfId="0" applyNumberFormat="1" applyFont="1" applyFill="1" applyBorder="1" applyAlignment="1" applyProtection="1">
      <alignment horizontal="center" vertical="center" shrinkToFit="1"/>
      <protection/>
    </xf>
    <xf numFmtId="173" fontId="6" fillId="34" borderId="18" xfId="0" applyNumberFormat="1" applyFont="1" applyFill="1" applyBorder="1" applyAlignment="1" applyProtection="1">
      <alignment horizontal="right" vertical="center" shrinkToFit="1"/>
      <protection/>
    </xf>
    <xf numFmtId="173" fontId="6" fillId="34" borderId="13" xfId="0" applyNumberFormat="1" applyFont="1" applyFill="1" applyBorder="1" applyAlignment="1" applyProtection="1">
      <alignment horizontal="right" vertical="center" shrinkToFit="1"/>
      <protection/>
    </xf>
    <xf numFmtId="172" fontId="6" fillId="34" borderId="17" xfId="0" applyNumberFormat="1" applyFont="1" applyFill="1" applyBorder="1" applyAlignment="1" applyProtection="1">
      <alignment horizontal="right" vertical="center" shrinkToFit="1"/>
      <protection locked="0"/>
    </xf>
    <xf numFmtId="172" fontId="6" fillId="34" borderId="11" xfId="0" applyNumberFormat="1" applyFont="1" applyFill="1" applyBorder="1" applyAlignment="1" applyProtection="1">
      <alignment horizontal="right" vertical="center" shrinkToFit="1"/>
      <protection locked="0"/>
    </xf>
    <xf numFmtId="3" fontId="6" fillId="34" borderId="18" xfId="0" applyNumberFormat="1" applyFont="1" applyFill="1" applyBorder="1" applyAlignment="1" applyProtection="1">
      <alignment horizontal="center" vertical="center" shrinkToFit="1"/>
      <protection/>
    </xf>
    <xf numFmtId="3" fontId="6" fillId="34" borderId="13" xfId="0" applyNumberFormat="1" applyFont="1" applyFill="1" applyBorder="1" applyAlignment="1" applyProtection="1">
      <alignment horizontal="center" vertical="center" shrinkToFit="1"/>
      <protection/>
    </xf>
    <xf numFmtId="4" fontId="6" fillId="35" borderId="18" xfId="0" applyNumberFormat="1" applyFont="1" applyFill="1" applyBorder="1" applyAlignment="1" applyProtection="1">
      <alignment horizontal="right" vertical="center" shrinkToFit="1"/>
      <protection/>
    </xf>
    <xf numFmtId="4" fontId="6" fillId="35" borderId="13" xfId="0" applyNumberFormat="1" applyFont="1" applyFill="1" applyBorder="1" applyAlignment="1" applyProtection="1">
      <alignment horizontal="right" vertical="center" shrinkToFit="1"/>
      <protection/>
    </xf>
    <xf numFmtId="3" fontId="13" fillId="34" borderId="18" xfId="0" applyNumberFormat="1" applyFont="1" applyFill="1" applyBorder="1" applyAlignment="1" applyProtection="1">
      <alignment horizontal="center" vertical="center"/>
      <protection/>
    </xf>
    <xf numFmtId="3" fontId="13" fillId="34" borderId="13" xfId="0" applyNumberFormat="1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7" xfId="0" applyNumberFormat="1" applyFont="1" applyFill="1" applyBorder="1" applyAlignment="1" applyProtection="1">
      <alignment horizontal="center" vertical="center"/>
      <protection/>
    </xf>
    <xf numFmtId="3" fontId="13" fillId="34" borderId="18" xfId="0" applyNumberFormat="1" applyFont="1" applyFill="1" applyBorder="1" applyAlignment="1" applyProtection="1">
      <alignment horizontal="center" vertical="center"/>
      <protection locked="0"/>
    </xf>
    <xf numFmtId="3" fontId="13" fillId="34" borderId="19" xfId="0" applyNumberFormat="1" applyFont="1" applyFill="1" applyBorder="1" applyAlignment="1" applyProtection="1">
      <alignment horizontal="center" vertical="center"/>
      <protection locked="0"/>
    </xf>
    <xf numFmtId="3" fontId="13" fillId="34" borderId="36" xfId="0" applyNumberFormat="1" applyFont="1" applyFill="1" applyBorder="1" applyAlignment="1" applyProtection="1">
      <alignment horizontal="center" vertical="center"/>
      <protection/>
    </xf>
    <xf numFmtId="3" fontId="13" fillId="34" borderId="10" xfId="0" applyNumberFormat="1" applyFont="1" applyFill="1" applyBorder="1" applyAlignment="1" applyProtection="1">
      <alignment horizontal="center" vertical="center"/>
      <protection locked="0"/>
    </xf>
    <xf numFmtId="3" fontId="13" fillId="34" borderId="14" xfId="0" applyNumberFormat="1" applyFont="1" applyFill="1" applyBorder="1" applyAlignment="1" applyProtection="1">
      <alignment horizontal="center" vertical="center"/>
      <protection locked="0"/>
    </xf>
    <xf numFmtId="3" fontId="13" fillId="34" borderId="10" xfId="0" applyNumberFormat="1" applyFont="1" applyFill="1" applyBorder="1" applyAlignment="1" applyProtection="1">
      <alignment horizontal="center" vertical="center"/>
      <protection/>
    </xf>
    <xf numFmtId="3" fontId="13" fillId="34" borderId="15" xfId="0" applyNumberFormat="1" applyFont="1" applyFill="1" applyBorder="1" applyAlignment="1" applyProtection="1">
      <alignment horizontal="center" vertical="center"/>
      <protection/>
    </xf>
    <xf numFmtId="3" fontId="6" fillId="35" borderId="18" xfId="0" applyNumberFormat="1" applyFont="1" applyFill="1" applyBorder="1" applyAlignment="1" applyProtection="1">
      <alignment horizontal="center" vertical="center" shrinkToFit="1"/>
      <protection/>
    </xf>
    <xf numFmtId="3" fontId="6" fillId="35" borderId="13" xfId="0" applyNumberFormat="1" applyFont="1" applyFill="1" applyBorder="1" applyAlignment="1" applyProtection="1">
      <alignment horizontal="center" vertical="center" shrinkToFit="1"/>
      <protection/>
    </xf>
    <xf numFmtId="174" fontId="6" fillId="34" borderId="17" xfId="0" applyNumberFormat="1" applyFont="1" applyFill="1" applyBorder="1" applyAlignment="1" applyProtection="1">
      <alignment horizontal="center" vertical="center" shrinkToFit="1"/>
      <protection/>
    </xf>
    <xf numFmtId="174" fontId="6" fillId="34" borderId="11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6" sqref="C6"/>
    </sheetView>
  </sheetViews>
  <sheetFormatPr defaultColWidth="9.140625" defaultRowHeight="12.75"/>
  <sheetData>
    <row r="1" spans="1:3" ht="12.75">
      <c r="A1" t="s">
        <v>40</v>
      </c>
      <c r="C1" t="s">
        <v>44</v>
      </c>
    </row>
    <row r="2" spans="1:3" ht="12.75">
      <c r="A2" t="s">
        <v>41</v>
      </c>
      <c r="C2" t="s">
        <v>45</v>
      </c>
    </row>
    <row r="3" spans="1:3" ht="12.75">
      <c r="A3" t="s">
        <v>42</v>
      </c>
      <c r="C3" t="s">
        <v>46</v>
      </c>
    </row>
    <row r="4" spans="1:3" ht="12.75">
      <c r="A4" t="s">
        <v>43</v>
      </c>
      <c r="C4" t="s">
        <v>47</v>
      </c>
    </row>
    <row r="5" spans="1:3" ht="12.75">
      <c r="A5" s="1" t="s">
        <v>52</v>
      </c>
      <c r="C5" s="1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8"/>
  <sheetViews>
    <sheetView tabSelected="1" view="pageBreakPreview" zoomScale="90" zoomScaleSheetLayoutView="90" zoomScalePageLayoutView="0" workbookViewId="0" topLeftCell="A59">
      <selection activeCell="F79" sqref="F66:P85"/>
    </sheetView>
  </sheetViews>
  <sheetFormatPr defaultColWidth="9.140625" defaultRowHeight="12.75"/>
  <cols>
    <col min="1" max="1" width="20.140625" style="2" customWidth="1"/>
    <col min="2" max="2" width="6.421875" style="2" customWidth="1"/>
    <col min="3" max="3" width="7.28125" style="2" customWidth="1"/>
    <col min="4" max="4" width="6.28125" style="2" customWidth="1"/>
    <col min="5" max="5" width="8.7109375" style="2" customWidth="1"/>
    <col min="6" max="7" width="9.28125" style="2" customWidth="1"/>
    <col min="8" max="8" width="8.8515625" style="2" customWidth="1"/>
    <col min="9" max="12" width="10.140625" style="2" customWidth="1"/>
    <col min="13" max="13" width="10.00390625" style="2" customWidth="1"/>
    <col min="14" max="14" width="7.7109375" style="2" customWidth="1"/>
    <col min="15" max="15" width="8.8515625" style="2" customWidth="1"/>
    <col min="16" max="16" width="9.00390625" style="2" customWidth="1"/>
    <col min="17" max="17" width="10.57421875" style="2" customWidth="1"/>
    <col min="18" max="18" width="10.7109375" style="2" customWidth="1"/>
    <col min="19" max="19" width="9.7109375" style="2" customWidth="1"/>
    <col min="20" max="20" width="10.140625" style="2" customWidth="1"/>
    <col min="21" max="21" width="11.00390625" style="2" hidden="1" customWidth="1"/>
    <col min="22" max="22" width="10.00390625" style="2" customWidth="1"/>
    <col min="23" max="23" width="12.140625" style="2" customWidth="1"/>
    <col min="24" max="24" width="13.7109375" style="2" customWidth="1"/>
    <col min="25" max="25" width="11.28125" style="2" customWidth="1"/>
    <col min="26" max="26" width="10.7109375" style="2" customWidth="1"/>
    <col min="27" max="27" width="10.140625" style="2" customWidth="1"/>
    <col min="28" max="28" width="8.28125" style="2" customWidth="1"/>
    <col min="29" max="16384" width="9.140625" style="2" customWidth="1"/>
  </cols>
  <sheetData>
    <row r="1" spans="13:31" s="9" customFormat="1" ht="11.25" customHeight="1">
      <c r="M1" s="66"/>
      <c r="N1" s="82"/>
      <c r="O1" s="82"/>
      <c r="P1" s="82"/>
      <c r="Q1" s="82"/>
      <c r="R1" s="190" t="s">
        <v>73</v>
      </c>
      <c r="S1" s="190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3:31" s="9" customFormat="1" ht="11.25" customHeight="1">
      <c r="M2" s="67"/>
      <c r="N2" s="191" t="s">
        <v>76</v>
      </c>
      <c r="O2" s="191"/>
      <c r="P2" s="191"/>
      <c r="Q2" s="191"/>
      <c r="R2" s="191"/>
      <c r="S2" s="191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3:31" s="9" customFormat="1" ht="11.25" customHeight="1">
      <c r="M3" s="17"/>
      <c r="N3" s="191" t="s">
        <v>74</v>
      </c>
      <c r="O3" s="191"/>
      <c r="P3" s="191"/>
      <c r="Q3" s="191"/>
      <c r="R3" s="191"/>
      <c r="S3" s="191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3:31" s="9" customFormat="1" ht="11.25" customHeight="1">
      <c r="M4" s="83"/>
      <c r="N4" s="82"/>
      <c r="O4" s="82"/>
      <c r="P4" s="82"/>
      <c r="Q4" s="82"/>
      <c r="R4" s="191" t="s">
        <v>75</v>
      </c>
      <c r="S4" s="191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6" ht="16.5" customHeight="1">
      <c r="A5" s="192" t="s">
        <v>0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64"/>
      <c r="U5" s="64"/>
      <c r="V5" s="64"/>
      <c r="W5" s="64"/>
      <c r="X5" s="64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</row>
    <row r="6" spans="1:22" ht="15.75">
      <c r="A6" s="193" t="s">
        <v>53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3"/>
      <c r="U6" s="3"/>
      <c r="V6" s="3"/>
    </row>
    <row r="7" spans="1:22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</row>
    <row r="8" spans="1:29" ht="12.75" customHeight="1">
      <c r="A8" s="6" t="s">
        <v>48</v>
      </c>
      <c r="B8" s="6"/>
      <c r="C8" s="7"/>
      <c r="D8" s="42"/>
      <c r="F8" s="8"/>
      <c r="H8" s="40"/>
      <c r="I8" s="84" t="s">
        <v>13</v>
      </c>
      <c r="J8" s="50" t="s">
        <v>41</v>
      </c>
      <c r="K8" s="50" t="s">
        <v>52</v>
      </c>
      <c r="L8" s="9"/>
      <c r="M8" s="9"/>
      <c r="N8" s="9"/>
      <c r="O8" s="9"/>
      <c r="P8" s="9"/>
      <c r="Q8" s="9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14" customFormat="1" ht="12.75" customHeight="1">
      <c r="A9" s="11"/>
      <c r="B9" s="12"/>
      <c r="C9" s="12"/>
      <c r="D9" s="12"/>
      <c r="E9" s="12"/>
      <c r="F9" s="12"/>
      <c r="G9" s="12"/>
      <c r="H9" s="54"/>
      <c r="I9" s="41"/>
      <c r="J9" s="158" t="s">
        <v>38</v>
      </c>
      <c r="K9" s="158"/>
      <c r="L9" s="11"/>
      <c r="M9" s="11"/>
      <c r="N9" s="11"/>
      <c r="O9" s="12"/>
      <c r="P9" s="12"/>
      <c r="Q9" s="12"/>
      <c r="R9" s="12"/>
      <c r="S9" s="12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s="14" customFormat="1" ht="12.75" customHeight="1">
      <c r="A10" s="8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6"/>
      <c r="V10" s="16"/>
      <c r="W10" s="13"/>
      <c r="X10" s="13"/>
      <c r="Y10" s="13"/>
      <c r="Z10" s="13"/>
      <c r="AA10" s="13"/>
      <c r="AB10" s="13"/>
      <c r="AC10" s="13"/>
    </row>
    <row r="11" spans="1:28" ht="12.75" customHeight="1">
      <c r="A11" s="8" t="s">
        <v>49</v>
      </c>
      <c r="B11" s="8"/>
      <c r="C11" s="8"/>
      <c r="D11" s="8"/>
      <c r="E11" s="8"/>
      <c r="F11" s="8"/>
      <c r="G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2.75" customHeight="1">
      <c r="A12" s="8"/>
      <c r="B12" s="8"/>
      <c r="C12" s="8"/>
      <c r="D12" s="8"/>
      <c r="E12" s="8"/>
      <c r="F12" s="8"/>
      <c r="G12" s="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W12" s="18"/>
      <c r="X12" s="18"/>
      <c r="Y12" s="18"/>
      <c r="Z12" s="18"/>
      <c r="AA12" s="18"/>
      <c r="AB12" s="18"/>
    </row>
    <row r="13" spans="1:29" s="20" customFormat="1" ht="12.75" customHeight="1">
      <c r="A13" s="194" t="s">
        <v>50</v>
      </c>
      <c r="B13" s="194"/>
      <c r="C13" s="194"/>
      <c r="D13" s="194"/>
      <c r="E13" s="195" t="s">
        <v>77</v>
      </c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2"/>
      <c r="U13" s="2"/>
      <c r="V13" s="2"/>
      <c r="W13" s="19"/>
      <c r="X13" s="19"/>
      <c r="Y13" s="19"/>
      <c r="Z13" s="19"/>
      <c r="AA13" s="19"/>
      <c r="AB13" s="19"/>
      <c r="AC13" s="19"/>
    </row>
    <row r="14" spans="1:19" s="24" customFormat="1" ht="12.75" customHeight="1">
      <c r="A14" s="21"/>
      <c r="B14" s="22"/>
      <c r="C14" s="21">
        <v>153</v>
      </c>
      <c r="D14" s="21"/>
      <c r="E14" s="21">
        <v>183</v>
      </c>
      <c r="F14" s="23"/>
      <c r="G14" s="2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.75" customHeight="1">
      <c r="A15" s="160" t="s">
        <v>16</v>
      </c>
      <c r="B15" s="160"/>
      <c r="C15" s="196" t="s">
        <v>72</v>
      </c>
      <c r="D15" s="197"/>
      <c r="E15" s="155" t="s">
        <v>39</v>
      </c>
      <c r="F15" s="155" t="s">
        <v>17</v>
      </c>
      <c r="G15" s="155"/>
      <c r="H15" s="162" t="s">
        <v>18</v>
      </c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</row>
    <row r="16" spans="1:19" ht="12.75" customHeight="1">
      <c r="A16" s="160"/>
      <c r="B16" s="160"/>
      <c r="C16" s="198"/>
      <c r="D16" s="199"/>
      <c r="E16" s="161"/>
      <c r="F16" s="155"/>
      <c r="G16" s="155"/>
      <c r="H16" s="163" t="s">
        <v>54</v>
      </c>
      <c r="I16" s="163"/>
      <c r="J16" s="163"/>
      <c r="K16" s="163"/>
      <c r="L16" s="163"/>
      <c r="M16" s="163"/>
      <c r="N16" s="163" t="s">
        <v>19</v>
      </c>
      <c r="O16" s="163"/>
      <c r="P16" s="163"/>
      <c r="Q16" s="163"/>
      <c r="R16" s="163"/>
      <c r="S16" s="163"/>
    </row>
    <row r="17" spans="1:19" ht="12.75" customHeight="1">
      <c r="A17" s="160"/>
      <c r="B17" s="160"/>
      <c r="C17" s="198"/>
      <c r="D17" s="199"/>
      <c r="E17" s="161"/>
      <c r="F17" s="155"/>
      <c r="G17" s="155"/>
      <c r="H17" s="155" t="s">
        <v>20</v>
      </c>
      <c r="I17" s="155" t="s">
        <v>1</v>
      </c>
      <c r="J17" s="155"/>
      <c r="K17" s="155"/>
      <c r="L17" s="155"/>
      <c r="M17" s="155"/>
      <c r="N17" s="155" t="s">
        <v>20</v>
      </c>
      <c r="O17" s="155" t="s">
        <v>1</v>
      </c>
      <c r="P17" s="155"/>
      <c r="Q17" s="155"/>
      <c r="R17" s="155"/>
      <c r="S17" s="155"/>
    </row>
    <row r="18" spans="1:31" s="20" customFormat="1" ht="18.75" customHeight="1">
      <c r="A18" s="160"/>
      <c r="B18" s="160"/>
      <c r="C18" s="198"/>
      <c r="D18" s="199"/>
      <c r="E18" s="161"/>
      <c r="F18" s="155"/>
      <c r="G18" s="155"/>
      <c r="H18" s="155"/>
      <c r="I18" s="155" t="s">
        <v>21</v>
      </c>
      <c r="J18" s="155" t="s">
        <v>22</v>
      </c>
      <c r="K18" s="155" t="s">
        <v>23</v>
      </c>
      <c r="L18" s="155" t="s">
        <v>24</v>
      </c>
      <c r="M18" s="155" t="s">
        <v>25</v>
      </c>
      <c r="N18" s="155"/>
      <c r="O18" s="155" t="s">
        <v>21</v>
      </c>
      <c r="P18" s="155" t="s">
        <v>22</v>
      </c>
      <c r="Q18" s="155" t="s">
        <v>23</v>
      </c>
      <c r="R18" s="155" t="s">
        <v>24</v>
      </c>
      <c r="S18" s="155" t="s">
        <v>25</v>
      </c>
      <c r="AC18" s="26"/>
      <c r="AD18" s="26"/>
      <c r="AE18" s="26"/>
    </row>
    <row r="19" spans="1:31" s="20" customFormat="1" ht="18.75" customHeight="1">
      <c r="A19" s="160"/>
      <c r="B19" s="160"/>
      <c r="C19" s="198"/>
      <c r="D19" s="199"/>
      <c r="E19" s="161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AC19" s="26"/>
      <c r="AD19" s="26"/>
      <c r="AE19" s="26"/>
    </row>
    <row r="20" spans="1:31" s="27" customFormat="1" ht="12.75">
      <c r="A20" s="160"/>
      <c r="B20" s="160"/>
      <c r="C20" s="200"/>
      <c r="D20" s="201"/>
      <c r="E20" s="161"/>
      <c r="F20" s="25" t="s">
        <v>26</v>
      </c>
      <c r="G20" s="25" t="s">
        <v>27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AC20" s="26"/>
      <c r="AD20" s="26"/>
      <c r="AE20" s="26"/>
    </row>
    <row r="21" spans="1:31" s="30" customFormat="1" ht="9.75" customHeight="1">
      <c r="A21" s="154">
        <v>1</v>
      </c>
      <c r="B21" s="154"/>
      <c r="C21" s="188">
        <v>2</v>
      </c>
      <c r="D21" s="189"/>
      <c r="E21" s="29">
        <v>3</v>
      </c>
      <c r="F21" s="28">
        <v>4</v>
      </c>
      <c r="G21" s="28">
        <v>5</v>
      </c>
      <c r="H21" s="28">
        <v>6</v>
      </c>
      <c r="I21" s="28">
        <v>7</v>
      </c>
      <c r="J21" s="28">
        <v>8</v>
      </c>
      <c r="K21" s="28">
        <v>9</v>
      </c>
      <c r="L21" s="28">
        <v>10</v>
      </c>
      <c r="M21" s="28">
        <v>11</v>
      </c>
      <c r="N21" s="28">
        <v>12</v>
      </c>
      <c r="O21" s="28">
        <v>13</v>
      </c>
      <c r="P21" s="28">
        <v>14</v>
      </c>
      <c r="Q21" s="28">
        <v>15</v>
      </c>
      <c r="R21" s="28">
        <v>16</v>
      </c>
      <c r="S21" s="28">
        <v>17</v>
      </c>
      <c r="AC21" s="31"/>
      <c r="AD21" s="31"/>
      <c r="AE21" s="31"/>
    </row>
    <row r="22" spans="1:31" s="27" customFormat="1" ht="12.75" customHeight="1">
      <c r="A22" s="169" t="s">
        <v>28</v>
      </c>
      <c r="B22" s="169"/>
      <c r="C22" s="208">
        <f>C24+C26</f>
        <v>485</v>
      </c>
      <c r="D22" s="209"/>
      <c r="E22" s="212">
        <f>SUM(E24:E27)</f>
        <v>485</v>
      </c>
      <c r="F22" s="214">
        <v>121</v>
      </c>
      <c r="G22" s="176">
        <f>IF(N38&gt;0,F38/N38*1000,0)</f>
        <v>121.43467007963595</v>
      </c>
      <c r="H22" s="107">
        <f>SUM(I22:L23)</f>
        <v>26</v>
      </c>
      <c r="I22" s="86">
        <f>SUM(I24:I27)</f>
        <v>22</v>
      </c>
      <c r="J22" s="86">
        <f>SUM(J24:J27)</f>
        <v>2</v>
      </c>
      <c r="K22" s="86">
        <f>SUM(K24:K27)</f>
        <v>2</v>
      </c>
      <c r="L22" s="86">
        <f>SUM(L24:L27)</f>
        <v>0</v>
      </c>
      <c r="M22" s="204" t="s">
        <v>4</v>
      </c>
      <c r="N22" s="218">
        <f>SUM(O22:R23)</f>
        <v>3978</v>
      </c>
      <c r="O22" s="202">
        <f>SUM(O24:O27)</f>
        <v>3366</v>
      </c>
      <c r="P22" s="202">
        <f>SUM(P24:P27)</f>
        <v>306</v>
      </c>
      <c r="Q22" s="202">
        <f>SUM(Q24:Q27)</f>
        <v>306</v>
      </c>
      <c r="R22" s="202">
        <f>SUM(R24:R27)</f>
        <v>0</v>
      </c>
      <c r="S22" s="202" t="s">
        <v>4</v>
      </c>
      <c r="AC22" s="26"/>
      <c r="AD22" s="26"/>
      <c r="AE22" s="26"/>
    </row>
    <row r="23" spans="1:31" s="27" customFormat="1" ht="12.75" customHeight="1">
      <c r="A23" s="169"/>
      <c r="B23" s="169"/>
      <c r="C23" s="210"/>
      <c r="D23" s="211"/>
      <c r="E23" s="213"/>
      <c r="F23" s="215"/>
      <c r="G23" s="177"/>
      <c r="H23" s="108"/>
      <c r="I23" s="87"/>
      <c r="J23" s="87"/>
      <c r="K23" s="87"/>
      <c r="L23" s="87"/>
      <c r="M23" s="207"/>
      <c r="N23" s="219"/>
      <c r="O23" s="203"/>
      <c r="P23" s="203"/>
      <c r="Q23" s="203"/>
      <c r="R23" s="203"/>
      <c r="S23" s="206"/>
      <c r="AC23" s="26"/>
      <c r="AD23" s="26"/>
      <c r="AE23" s="26"/>
    </row>
    <row r="24" spans="1:31" s="27" customFormat="1" ht="12.75" customHeight="1">
      <c r="A24" s="135" t="s">
        <v>3</v>
      </c>
      <c r="B24" s="32" t="s">
        <v>14</v>
      </c>
      <c r="C24" s="216">
        <v>485</v>
      </c>
      <c r="D24" s="217"/>
      <c r="E24" s="104">
        <f>C24</f>
        <v>485</v>
      </c>
      <c r="F24" s="214">
        <v>121</v>
      </c>
      <c r="G24" s="78">
        <f>IF(N40&gt;0,F40/N40*1000,0)</f>
        <v>121.43467007963595</v>
      </c>
      <c r="H24" s="106">
        <f>SUM(I24:L24)</f>
        <v>26</v>
      </c>
      <c r="I24" s="79">
        <f>26-J24-K24</f>
        <v>22</v>
      </c>
      <c r="J24" s="79">
        <v>2</v>
      </c>
      <c r="K24" s="79">
        <v>2</v>
      </c>
      <c r="L24" s="79"/>
      <c r="M24" s="207"/>
      <c r="N24" s="105">
        <f>SUM(O24:R24)</f>
        <v>3978</v>
      </c>
      <c r="O24" s="72">
        <f>I24*$C$14</f>
        <v>3366</v>
      </c>
      <c r="P24" s="72">
        <f aca="true" t="shared" si="0" ref="O24:R25">J24*$C$14</f>
        <v>306</v>
      </c>
      <c r="Q24" s="72">
        <f t="shared" si="0"/>
        <v>306</v>
      </c>
      <c r="R24" s="72">
        <f t="shared" si="0"/>
        <v>0</v>
      </c>
      <c r="S24" s="206"/>
      <c r="AC24" s="26"/>
      <c r="AD24" s="26"/>
      <c r="AE24" s="26"/>
    </row>
    <row r="25" spans="1:31" s="27" customFormat="1" ht="12.75" customHeight="1">
      <c r="A25" s="135"/>
      <c r="B25" s="32" t="s">
        <v>15</v>
      </c>
      <c r="C25" s="216"/>
      <c r="D25" s="217"/>
      <c r="E25" s="104"/>
      <c r="F25" s="215"/>
      <c r="G25" s="78">
        <f>IF(N41&gt;0,F41/N41*1000,0)</f>
        <v>0</v>
      </c>
      <c r="H25" s="106">
        <f>SUM(I25:L25)</f>
        <v>0</v>
      </c>
      <c r="I25" s="79"/>
      <c r="J25" s="79"/>
      <c r="K25" s="79"/>
      <c r="L25" s="79"/>
      <c r="M25" s="207"/>
      <c r="N25" s="105">
        <f>SUM(O25:R25)</f>
        <v>0</v>
      </c>
      <c r="O25" s="72">
        <f t="shared" si="0"/>
        <v>0</v>
      </c>
      <c r="P25" s="72">
        <f t="shared" si="0"/>
        <v>0</v>
      </c>
      <c r="Q25" s="72">
        <f t="shared" si="0"/>
        <v>0</v>
      </c>
      <c r="R25" s="72">
        <f t="shared" si="0"/>
        <v>0</v>
      </c>
      <c r="S25" s="206"/>
      <c r="AC25" s="26"/>
      <c r="AD25" s="26"/>
      <c r="AE25" s="26"/>
    </row>
    <row r="26" spans="1:31" s="27" customFormat="1" ht="12.75" customHeight="1">
      <c r="A26" s="135" t="s">
        <v>2</v>
      </c>
      <c r="B26" s="32" t="s">
        <v>14</v>
      </c>
      <c r="C26" s="216">
        <v>0</v>
      </c>
      <c r="D26" s="217"/>
      <c r="E26" s="104"/>
      <c r="F26" s="214">
        <v>121</v>
      </c>
      <c r="G26" s="78">
        <f>IF(N42&gt;0,F42/N42*1000,0)</f>
        <v>0</v>
      </c>
      <c r="H26" s="106">
        <f>SUM(I26:L26)</f>
        <v>0</v>
      </c>
      <c r="I26" s="79"/>
      <c r="J26" s="79"/>
      <c r="K26" s="79"/>
      <c r="L26" s="79"/>
      <c r="M26" s="207"/>
      <c r="N26" s="105">
        <f>SUM(O26:R26)</f>
        <v>0</v>
      </c>
      <c r="O26" s="72">
        <f aca="true" t="shared" si="1" ref="O26:R27">I26*$E$14</f>
        <v>0</v>
      </c>
      <c r="P26" s="72">
        <f t="shared" si="1"/>
        <v>0</v>
      </c>
      <c r="Q26" s="72">
        <f t="shared" si="1"/>
        <v>0</v>
      </c>
      <c r="R26" s="72">
        <f t="shared" si="1"/>
        <v>0</v>
      </c>
      <c r="S26" s="206"/>
      <c r="AC26" s="26"/>
      <c r="AD26" s="26"/>
      <c r="AE26" s="26"/>
    </row>
    <row r="27" spans="1:31" s="27" customFormat="1" ht="12.75" customHeight="1">
      <c r="A27" s="135"/>
      <c r="B27" s="32" t="s">
        <v>15</v>
      </c>
      <c r="C27" s="216"/>
      <c r="D27" s="217"/>
      <c r="E27" s="104"/>
      <c r="F27" s="215"/>
      <c r="G27" s="78">
        <f>IF(N43&gt;0,F43/N43*1000,0)</f>
        <v>0</v>
      </c>
      <c r="H27" s="106">
        <f>SUM(I27:L27)</f>
        <v>0</v>
      </c>
      <c r="I27" s="79"/>
      <c r="J27" s="79"/>
      <c r="K27" s="79"/>
      <c r="L27" s="79"/>
      <c r="M27" s="205"/>
      <c r="N27" s="105">
        <f>SUM(O27:R27)</f>
        <v>0</v>
      </c>
      <c r="O27" s="72">
        <f t="shared" si="1"/>
        <v>0</v>
      </c>
      <c r="P27" s="72">
        <f t="shared" si="1"/>
        <v>0</v>
      </c>
      <c r="Q27" s="72">
        <f t="shared" si="1"/>
        <v>0</v>
      </c>
      <c r="R27" s="72">
        <f t="shared" si="1"/>
        <v>0</v>
      </c>
      <c r="S27" s="203"/>
      <c r="AC27" s="26"/>
      <c r="AD27" s="26"/>
      <c r="AE27" s="26"/>
    </row>
    <row r="28" spans="1:31" s="27" customFormat="1" ht="12.75" customHeight="1">
      <c r="A28" s="169" t="s">
        <v>29</v>
      </c>
      <c r="B28" s="169"/>
      <c r="C28" s="236" t="s">
        <v>4</v>
      </c>
      <c r="D28" s="237"/>
      <c r="E28" s="104">
        <v>0</v>
      </c>
      <c r="F28" s="110">
        <v>0</v>
      </c>
      <c r="G28" s="78">
        <f>IF(N44&gt;0,F44/N44*1000,0)</f>
        <v>0</v>
      </c>
      <c r="H28" s="109">
        <f>M28</f>
        <v>0</v>
      </c>
      <c r="I28" s="185" t="s">
        <v>4</v>
      </c>
      <c r="J28" s="187"/>
      <c r="K28" s="187"/>
      <c r="L28" s="186"/>
      <c r="M28" s="79">
        <v>0</v>
      </c>
      <c r="N28" s="106">
        <f>S28</f>
        <v>0</v>
      </c>
      <c r="O28" s="185" t="s">
        <v>4</v>
      </c>
      <c r="P28" s="187"/>
      <c r="Q28" s="187"/>
      <c r="R28" s="186"/>
      <c r="S28" s="79">
        <v>0</v>
      </c>
      <c r="AC28" s="26"/>
      <c r="AD28" s="26"/>
      <c r="AE28" s="26"/>
    </row>
    <row r="29" spans="2:7" s="9" customFormat="1" ht="12" customHeight="1">
      <c r="B29" s="33"/>
      <c r="C29" s="34"/>
      <c r="D29" s="34"/>
      <c r="E29" s="88"/>
      <c r="F29" s="34"/>
      <c r="G29" s="34"/>
    </row>
    <row r="30" spans="2:7" s="9" customFormat="1" ht="12" customHeight="1">
      <c r="B30" s="33"/>
      <c r="C30" s="34"/>
      <c r="D30" s="34"/>
      <c r="E30" s="34"/>
      <c r="F30" s="34"/>
      <c r="G30" s="34"/>
    </row>
    <row r="31" spans="1:19" ht="12" customHeight="1">
      <c r="A31" s="160" t="s">
        <v>16</v>
      </c>
      <c r="B31" s="160"/>
      <c r="C31" s="157" t="s">
        <v>30</v>
      </c>
      <c r="D31" s="157"/>
      <c r="E31" s="157"/>
      <c r="F31" s="155" t="s">
        <v>31</v>
      </c>
      <c r="G31" s="161"/>
      <c r="H31" s="162" t="s">
        <v>32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</row>
    <row r="32" spans="1:19" ht="12" customHeight="1">
      <c r="A32" s="160"/>
      <c r="B32" s="160"/>
      <c r="C32" s="157"/>
      <c r="D32" s="157"/>
      <c r="E32" s="157"/>
      <c r="F32" s="161"/>
      <c r="G32" s="161"/>
      <c r="H32" s="163" t="s">
        <v>55</v>
      </c>
      <c r="I32" s="163"/>
      <c r="J32" s="163"/>
      <c r="K32" s="163"/>
      <c r="L32" s="163"/>
      <c r="M32" s="163"/>
      <c r="N32" s="163" t="s">
        <v>56</v>
      </c>
      <c r="O32" s="163"/>
      <c r="P32" s="163"/>
      <c r="Q32" s="163"/>
      <c r="R32" s="163"/>
      <c r="S32" s="163"/>
    </row>
    <row r="33" spans="1:19" ht="12" customHeight="1">
      <c r="A33" s="160"/>
      <c r="B33" s="160"/>
      <c r="C33" s="157" t="s">
        <v>33</v>
      </c>
      <c r="D33" s="157" t="s">
        <v>51</v>
      </c>
      <c r="E33" s="173" t="s">
        <v>34</v>
      </c>
      <c r="F33" s="161"/>
      <c r="G33" s="161"/>
      <c r="H33" s="155" t="s">
        <v>20</v>
      </c>
      <c r="I33" s="155" t="s">
        <v>1</v>
      </c>
      <c r="J33" s="155"/>
      <c r="K33" s="155"/>
      <c r="L33" s="155"/>
      <c r="M33" s="155"/>
      <c r="N33" s="155" t="s">
        <v>20</v>
      </c>
      <c r="O33" s="155" t="s">
        <v>1</v>
      </c>
      <c r="P33" s="155"/>
      <c r="Q33" s="155"/>
      <c r="R33" s="155"/>
      <c r="S33" s="155"/>
    </row>
    <row r="34" spans="1:19" ht="17.25" customHeight="1">
      <c r="A34" s="160"/>
      <c r="B34" s="160"/>
      <c r="C34" s="157"/>
      <c r="D34" s="157"/>
      <c r="E34" s="173"/>
      <c r="F34" s="161"/>
      <c r="G34" s="161"/>
      <c r="H34" s="155"/>
      <c r="I34" s="155" t="s">
        <v>21</v>
      </c>
      <c r="J34" s="155" t="s">
        <v>22</v>
      </c>
      <c r="K34" s="155" t="s">
        <v>23</v>
      </c>
      <c r="L34" s="155" t="s">
        <v>24</v>
      </c>
      <c r="M34" s="155" t="s">
        <v>25</v>
      </c>
      <c r="N34" s="155"/>
      <c r="O34" s="155" t="s">
        <v>21</v>
      </c>
      <c r="P34" s="155" t="s">
        <v>22</v>
      </c>
      <c r="Q34" s="155" t="s">
        <v>23</v>
      </c>
      <c r="R34" s="155" t="s">
        <v>24</v>
      </c>
      <c r="S34" s="155" t="s">
        <v>25</v>
      </c>
    </row>
    <row r="35" spans="1:19" ht="17.25" customHeight="1">
      <c r="A35" s="160"/>
      <c r="B35" s="160"/>
      <c r="C35" s="157"/>
      <c r="D35" s="157"/>
      <c r="E35" s="173"/>
      <c r="F35" s="161"/>
      <c r="G35" s="161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</row>
    <row r="36" spans="1:19" ht="12.75">
      <c r="A36" s="160"/>
      <c r="B36" s="160"/>
      <c r="C36" s="157"/>
      <c r="D36" s="157"/>
      <c r="E36" s="173"/>
      <c r="F36" s="25" t="s">
        <v>27</v>
      </c>
      <c r="G36" s="25" t="s">
        <v>35</v>
      </c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</row>
    <row r="37" spans="1:19" s="36" customFormat="1" ht="10.5" customHeight="1">
      <c r="A37" s="154">
        <v>1</v>
      </c>
      <c r="B37" s="154"/>
      <c r="C37" s="28">
        <v>18</v>
      </c>
      <c r="D37" s="35">
        <v>19</v>
      </c>
      <c r="E37" s="51">
        <v>20</v>
      </c>
      <c r="F37" s="28">
        <v>21</v>
      </c>
      <c r="G37" s="28">
        <v>22</v>
      </c>
      <c r="H37" s="28">
        <v>23</v>
      </c>
      <c r="I37" s="28">
        <v>24</v>
      </c>
      <c r="J37" s="28">
        <v>25</v>
      </c>
      <c r="K37" s="28">
        <v>26</v>
      </c>
      <c r="L37" s="28">
        <v>27</v>
      </c>
      <c r="M37" s="28">
        <v>28</v>
      </c>
      <c r="N37" s="28">
        <v>29</v>
      </c>
      <c r="O37" s="28">
        <v>30</v>
      </c>
      <c r="P37" s="28">
        <v>31</v>
      </c>
      <c r="Q37" s="28">
        <v>32</v>
      </c>
      <c r="R37" s="28">
        <v>33</v>
      </c>
      <c r="S37" s="28">
        <v>34</v>
      </c>
    </row>
    <row r="38" spans="1:19" ht="12.75" customHeight="1">
      <c r="A38" s="169" t="s">
        <v>28</v>
      </c>
      <c r="B38" s="169"/>
      <c r="C38" s="181">
        <f>IF(C22&gt;0,(G38)/C22,0)</f>
        <v>0.4725158969072165</v>
      </c>
      <c r="D38" s="181">
        <f>IF(H22&gt;0,H38/H22,0)</f>
        <v>0.8923076923076922</v>
      </c>
      <c r="E38" s="183">
        <f>IF(N38&gt;0,N38/U114,0)</f>
        <v>0.9204188481675393</v>
      </c>
      <c r="F38" s="220">
        <f>SUM(F40:F43)</f>
        <v>213.48215</v>
      </c>
      <c r="G38" s="220">
        <f>SUM(G40:G43)</f>
        <v>229.17021</v>
      </c>
      <c r="H38" s="212">
        <f>SUM(I38:L39)</f>
        <v>23.2</v>
      </c>
      <c r="I38" s="178">
        <f>SUM(I40:I43)</f>
        <v>19.8</v>
      </c>
      <c r="J38" s="178">
        <f>SUM(J40:J43)</f>
        <v>2</v>
      </c>
      <c r="K38" s="178">
        <f>SUM(K40:K43)</f>
        <v>1.4</v>
      </c>
      <c r="L38" s="178">
        <f>SUM(L40:L43)</f>
        <v>0</v>
      </c>
      <c r="M38" s="174" t="s">
        <v>4</v>
      </c>
      <c r="N38" s="234">
        <f>SUM(O38:R39)</f>
        <v>1758</v>
      </c>
      <c r="O38" s="174">
        <f>SUM(O40:O43)</f>
        <v>1500</v>
      </c>
      <c r="P38" s="174">
        <f>SUM(P40:P43)</f>
        <v>156</v>
      </c>
      <c r="Q38" s="174">
        <f>SUM(Q40:Q43)</f>
        <v>102</v>
      </c>
      <c r="R38" s="174">
        <f>SUM(R40:R43)</f>
        <v>0</v>
      </c>
      <c r="S38" s="174" t="s">
        <v>4</v>
      </c>
    </row>
    <row r="39" spans="1:19" ht="12.75" customHeight="1">
      <c r="A39" s="169"/>
      <c r="B39" s="169"/>
      <c r="C39" s="182"/>
      <c r="D39" s="182"/>
      <c r="E39" s="184"/>
      <c r="F39" s="221"/>
      <c r="G39" s="221"/>
      <c r="H39" s="213"/>
      <c r="I39" s="179"/>
      <c r="J39" s="179"/>
      <c r="K39" s="179"/>
      <c r="L39" s="179"/>
      <c r="M39" s="180"/>
      <c r="N39" s="235"/>
      <c r="O39" s="175"/>
      <c r="P39" s="175"/>
      <c r="Q39" s="175"/>
      <c r="R39" s="175"/>
      <c r="S39" s="180"/>
    </row>
    <row r="40" spans="1:19" ht="12.75" customHeight="1">
      <c r="A40" s="135" t="s">
        <v>3</v>
      </c>
      <c r="B40" s="32" t="s">
        <v>14</v>
      </c>
      <c r="C40" s="181">
        <f>IF(C24&gt;0,(G40:G41)/C24,0)</f>
        <v>0.4725158969072165</v>
      </c>
      <c r="D40" s="70">
        <f>IF(H24&gt;0,H40/H24,0)</f>
        <v>0.8923076923076922</v>
      </c>
      <c r="E40" s="68">
        <f>IF(N40&gt;0,N40/U114,0)</f>
        <v>0.9204188481675393</v>
      </c>
      <c r="F40" s="90">
        <f>IF($J$8="1 квартал",(F66+F70+F74),IF($J$8="полугодие ",(F66+F70+F74+F78+F82),IF($J$8="9 месяцев ",(F66+F70+F74+F78+F82+F98),IF($J$8="год",(F66+F70+F74+F78+F82+F98+F102+F106+F110),0))))</f>
        <v>213.48215</v>
      </c>
      <c r="G40" s="90">
        <f>IF($J$8="1 квартал",(G66+G70+G74),IF($J$8="полугодие ",(G66+G70+G74+G78+G82+G86),IF($J$8="9 месяцев ",(G66+G70+G74+G78+G82+G98+G94+G90+G86),IF($J$8="год",(G66+G70+G74+G78+G82+G98+G102+G106+G110+G86+G90+G94),0))))</f>
        <v>229.17021</v>
      </c>
      <c r="H40" s="71">
        <f>SUM(I40:L40)</f>
        <v>23.2</v>
      </c>
      <c r="I40" s="71">
        <f aca="true" t="shared" si="2" ref="I40:L43">IF($J$8="1 квартал",(I66+I70+I74)/3,IF($J$8="полугодие ",(I66+I70+I74+I78+I82)/5,IF($J$8="9 месяцев ",(I66+I70+I74+I78+I82+I98)/6,IF($J$8="год",(I66+I70+I74+I78+I82+I98+I102+I106+I110)/9,0))))</f>
        <v>19.8</v>
      </c>
      <c r="J40" s="71">
        <f t="shared" si="2"/>
        <v>2</v>
      </c>
      <c r="K40" s="71">
        <f t="shared" si="2"/>
        <v>1.4</v>
      </c>
      <c r="L40" s="71">
        <f t="shared" si="2"/>
        <v>0</v>
      </c>
      <c r="M40" s="180"/>
      <c r="N40" s="69">
        <f>SUM(O40:R40)</f>
        <v>1758</v>
      </c>
      <c r="O40" s="72">
        <f aca="true" t="shared" si="3" ref="O40:R43">IF($J$8="1 квартал",(O66+O70+O74),IF($J$8="полугодие ",(O66+O70+O74+O78+O82),IF($J$8="9 месяцев ",(O66+O70+O74+O78+O82+O98),IF($J$8="год",(O66+O70+O74+O78+O82+O98+O102+O106+O110),0))))</f>
        <v>1500</v>
      </c>
      <c r="P40" s="72">
        <f t="shared" si="3"/>
        <v>156</v>
      </c>
      <c r="Q40" s="72">
        <f t="shared" si="3"/>
        <v>102</v>
      </c>
      <c r="R40" s="72">
        <f t="shared" si="3"/>
        <v>0</v>
      </c>
      <c r="S40" s="180"/>
    </row>
    <row r="41" spans="1:19" ht="12.75" customHeight="1">
      <c r="A41" s="135"/>
      <c r="B41" s="32" t="s">
        <v>15</v>
      </c>
      <c r="C41" s="182"/>
      <c r="D41" s="70">
        <f>IF(H25&gt;0,H41/H25,0)</f>
        <v>0</v>
      </c>
      <c r="E41" s="68">
        <f>IF(N41&gt;0,N41/U114,0)</f>
        <v>0</v>
      </c>
      <c r="F41" s="90">
        <f>IF($J$8="1 квартал",(F67+F71+F75),IF($J$8="полугодие ",(F67+F71+F75+F79+F83),IF($J$8="9 месяцев ",(F67+F71+F75+F79+F83+F99),IF($J$8="год",(F67+F71+F75+F79+F83+F99+F103+F107+F111),0))))</f>
        <v>0</v>
      </c>
      <c r="G41" s="90">
        <f>IF($J$8="1 квартал",(G67+G71+G75),IF($J$8="полугодие ",(G67+G71+G75+G79+G83+G87),IF($J$8="9 месяцев ",(G67+G71+G75+G79+G83+G99+G95+G91+G87),IF($J$8="год",(G67+G71+G75+G79+G83+G99+G103+G107+G111+G87+G91+G95),0))))</f>
        <v>0</v>
      </c>
      <c r="H41" s="71">
        <f>SUM(I41:L41)</f>
        <v>0</v>
      </c>
      <c r="I41" s="71">
        <f t="shared" si="2"/>
        <v>0</v>
      </c>
      <c r="J41" s="71">
        <f t="shared" si="2"/>
        <v>0</v>
      </c>
      <c r="K41" s="71">
        <f t="shared" si="2"/>
        <v>0</v>
      </c>
      <c r="L41" s="71">
        <f t="shared" si="2"/>
        <v>0</v>
      </c>
      <c r="M41" s="180"/>
      <c r="N41" s="69">
        <f>SUM(O41:R41)</f>
        <v>0</v>
      </c>
      <c r="O41" s="72">
        <f t="shared" si="3"/>
        <v>0</v>
      </c>
      <c r="P41" s="72">
        <f t="shared" si="3"/>
        <v>0</v>
      </c>
      <c r="Q41" s="72">
        <f t="shared" si="3"/>
        <v>0</v>
      </c>
      <c r="R41" s="72">
        <f t="shared" si="3"/>
        <v>0</v>
      </c>
      <c r="S41" s="180"/>
    </row>
    <row r="42" spans="1:19" ht="12.75" customHeight="1">
      <c r="A42" s="135" t="s">
        <v>2</v>
      </c>
      <c r="B42" s="32" t="s">
        <v>14</v>
      </c>
      <c r="C42" s="181">
        <f>IF(C26&gt;0,(G42:G43)/C26,0)</f>
        <v>0</v>
      </c>
      <c r="D42" s="70">
        <f>IF(H26&gt;0,H42/H26,0)</f>
        <v>0</v>
      </c>
      <c r="E42" s="68">
        <f>IF(N42&gt;0,N42/U114,0)</f>
        <v>0</v>
      </c>
      <c r="F42" s="90">
        <f>IF($J$8="1 квартал",(F68+F72+F76),IF($J$8="полугодие ",(F68+F72+F76+F80+F84),IF($J$8="9 месяцев ",(F68+F72+F76+F80+F84+F100),IF($J$8="год",(F68+F72+F76+F80+F84+F100+F104+F108+F112),0))))</f>
        <v>0</v>
      </c>
      <c r="G42" s="90">
        <f>IF($J$8="1 квартал",(G68+G72+G76),IF($J$8="полугодие ",(G68+G72+G76+G80+G84+G88),IF($J$8="9 месяцев ",(G68+G72+G76+G80+G84+G100+G96+G92+G88),IF($J$8="год",(G68+G72+G76+G80+G84+G100+G104+G108+G112+G88+G92+G96),0))))</f>
        <v>0</v>
      </c>
      <c r="H42" s="71">
        <f>SUM(I42:L42)</f>
        <v>0</v>
      </c>
      <c r="I42" s="71">
        <f t="shared" si="2"/>
        <v>0</v>
      </c>
      <c r="J42" s="71">
        <f t="shared" si="2"/>
        <v>0</v>
      </c>
      <c r="K42" s="71">
        <f t="shared" si="2"/>
        <v>0</v>
      </c>
      <c r="L42" s="71">
        <f t="shared" si="2"/>
        <v>0</v>
      </c>
      <c r="M42" s="180"/>
      <c r="N42" s="69">
        <f>SUM(O42:R42)</f>
        <v>0</v>
      </c>
      <c r="O42" s="72">
        <f t="shared" si="3"/>
        <v>0</v>
      </c>
      <c r="P42" s="72">
        <f t="shared" si="3"/>
        <v>0</v>
      </c>
      <c r="Q42" s="72">
        <f t="shared" si="3"/>
        <v>0</v>
      </c>
      <c r="R42" s="72">
        <f t="shared" si="3"/>
        <v>0</v>
      </c>
      <c r="S42" s="180"/>
    </row>
    <row r="43" spans="1:19" ht="12.75" customHeight="1">
      <c r="A43" s="135"/>
      <c r="B43" s="32" t="s">
        <v>15</v>
      </c>
      <c r="C43" s="182"/>
      <c r="D43" s="70">
        <f>IF(H27&gt;0,H43/H27,0)</f>
        <v>0</v>
      </c>
      <c r="E43" s="68">
        <f>IF(N43&gt;0,N43/U114,0)</f>
        <v>0</v>
      </c>
      <c r="F43" s="90">
        <f>IF($J$8="1 квартал",(F69+F73+F77),IF($J$8="полугодие ",(F69+F73+F77+F81+F85),IF($J$8="9 месяцев ",(F69+F73+F77+F81+F85+F101),IF($J$8="год",(F69+F73+F77+F81+F85+F101+F105+F109+F113),0))))</f>
        <v>0</v>
      </c>
      <c r="G43" s="90">
        <f>IF($J$8="1 квартал",(G69+G73+G77),IF($J$8="полугодие ",(G69+G73+G77+G81+G85+G89),IF($J$8="9 месяцев ",(G69+G73+G77+G81+G85+G101+G97+G93+G89),IF($J$8="год",(G69+G73+G77+G81+G85+G101+G105+G109+G113+G89+G93+G97),0))))</f>
        <v>0</v>
      </c>
      <c r="H43" s="71">
        <f>SUM(I43:L43)</f>
        <v>0</v>
      </c>
      <c r="I43" s="71">
        <f t="shared" si="2"/>
        <v>0</v>
      </c>
      <c r="J43" s="71">
        <f t="shared" si="2"/>
        <v>0</v>
      </c>
      <c r="K43" s="71">
        <f t="shared" si="2"/>
        <v>0</v>
      </c>
      <c r="L43" s="71">
        <f t="shared" si="2"/>
        <v>0</v>
      </c>
      <c r="M43" s="175"/>
      <c r="N43" s="69">
        <f>SUM(O43:R43)</f>
        <v>0</v>
      </c>
      <c r="O43" s="72">
        <f t="shared" si="3"/>
        <v>0</v>
      </c>
      <c r="P43" s="72">
        <f t="shared" si="3"/>
        <v>0</v>
      </c>
      <c r="Q43" s="72">
        <f t="shared" si="3"/>
        <v>0</v>
      </c>
      <c r="R43" s="72">
        <f t="shared" si="3"/>
        <v>0</v>
      </c>
      <c r="S43" s="175"/>
    </row>
    <row r="44" spans="1:19" ht="12.75" customHeight="1">
      <c r="A44" s="169" t="s">
        <v>29</v>
      </c>
      <c r="B44" s="169"/>
      <c r="C44" s="73" t="s">
        <v>4</v>
      </c>
      <c r="D44" s="74">
        <f>IF(H28&gt;0,H44/H28,0)</f>
        <v>0</v>
      </c>
      <c r="E44" s="75" t="s">
        <v>4</v>
      </c>
      <c r="F44" s="76">
        <v>0</v>
      </c>
      <c r="G44" s="76">
        <v>0</v>
      </c>
      <c r="H44" s="69">
        <f>M44</f>
        <v>0</v>
      </c>
      <c r="I44" s="170" t="s">
        <v>4</v>
      </c>
      <c r="J44" s="171"/>
      <c r="K44" s="171"/>
      <c r="L44" s="172"/>
      <c r="M44" s="77">
        <v>0</v>
      </c>
      <c r="N44" s="69">
        <f>S44</f>
        <v>0</v>
      </c>
      <c r="O44" s="170" t="s">
        <v>4</v>
      </c>
      <c r="P44" s="171"/>
      <c r="Q44" s="171"/>
      <c r="R44" s="172"/>
      <c r="S44" s="77">
        <v>0</v>
      </c>
    </row>
    <row r="45" spans="1:19" ht="12" customHeight="1">
      <c r="A45" s="9"/>
      <c r="B45" s="33"/>
      <c r="C45" s="34"/>
      <c r="D45" s="34"/>
      <c r="E45" s="34"/>
      <c r="F45" s="34"/>
      <c r="G45" s="3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" customHeight="1">
      <c r="A46" s="9"/>
      <c r="B46" s="33"/>
      <c r="C46" s="34"/>
      <c r="D46" s="34"/>
      <c r="E46" s="34"/>
      <c r="F46" s="111">
        <f>220.92737-F38</f>
        <v>7.445220000000006</v>
      </c>
      <c r="G46" s="34" t="s">
        <v>78</v>
      </c>
      <c r="H46" s="3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75">
      <c r="A47" s="9" t="s">
        <v>5</v>
      </c>
      <c r="B47" s="34"/>
      <c r="C47" s="166"/>
      <c r="D47" s="166"/>
      <c r="E47" s="166"/>
      <c r="F47" s="37"/>
      <c r="G47" s="9"/>
      <c r="H47" s="164"/>
      <c r="I47" s="164"/>
      <c r="J47" s="164"/>
      <c r="K47" s="38"/>
      <c r="L47" s="9"/>
      <c r="M47" s="9"/>
      <c r="N47" s="9"/>
      <c r="O47" s="39"/>
      <c r="P47" s="9"/>
      <c r="Q47" s="9"/>
      <c r="R47" s="9"/>
      <c r="S47" s="9"/>
    </row>
    <row r="48" spans="1:19" ht="12.75">
      <c r="A48" s="9"/>
      <c r="B48" s="34"/>
      <c r="C48" s="167" t="s">
        <v>8</v>
      </c>
      <c r="D48" s="167"/>
      <c r="E48" s="167"/>
      <c r="F48" s="81"/>
      <c r="G48" s="9"/>
      <c r="H48" s="159" t="s">
        <v>6</v>
      </c>
      <c r="I48" s="159"/>
      <c r="J48" s="159"/>
      <c r="K48" s="17"/>
      <c r="L48" s="9"/>
      <c r="M48" s="9"/>
      <c r="N48" s="9"/>
      <c r="O48" s="39"/>
      <c r="P48" s="9"/>
      <c r="Q48" s="9"/>
      <c r="R48" s="9"/>
      <c r="S48" s="9"/>
    </row>
    <row r="49" spans="1:19" ht="12.75">
      <c r="A49" s="9"/>
      <c r="B49" s="34"/>
      <c r="C49" s="9"/>
      <c r="D49" s="9"/>
      <c r="E49" s="9"/>
      <c r="F49" s="9"/>
      <c r="G49" s="9"/>
      <c r="H49" s="40"/>
      <c r="I49" s="40"/>
      <c r="J49" s="40"/>
      <c r="K49" s="9"/>
      <c r="L49" s="9"/>
      <c r="M49" s="9"/>
      <c r="N49" s="9"/>
      <c r="O49" s="39"/>
      <c r="P49" s="9"/>
      <c r="Q49" s="9"/>
      <c r="R49" s="9"/>
      <c r="S49" s="9"/>
    </row>
    <row r="50" spans="1:19" ht="12.75">
      <c r="A50" s="9" t="s">
        <v>7</v>
      </c>
      <c r="B50" s="34"/>
      <c r="C50" s="166"/>
      <c r="D50" s="166"/>
      <c r="E50" s="166"/>
      <c r="F50" s="37"/>
      <c r="G50" s="9"/>
      <c r="H50" s="164"/>
      <c r="I50" s="164"/>
      <c r="J50" s="164"/>
      <c r="K50" s="9"/>
      <c r="L50" s="9"/>
      <c r="M50" s="9"/>
      <c r="N50" s="9"/>
      <c r="O50" s="9"/>
      <c r="P50" s="9"/>
      <c r="Q50" s="9"/>
      <c r="R50" s="9"/>
      <c r="S50" s="9"/>
    </row>
    <row r="51" spans="1:19" ht="12.75">
      <c r="A51" s="9"/>
      <c r="B51" s="34"/>
      <c r="C51" s="167" t="s">
        <v>8</v>
      </c>
      <c r="D51" s="167"/>
      <c r="E51" s="167"/>
      <c r="F51" s="81"/>
      <c r="G51" s="9"/>
      <c r="H51" s="159" t="s">
        <v>6</v>
      </c>
      <c r="I51" s="159"/>
      <c r="J51" s="159"/>
      <c r="K51" s="9"/>
      <c r="L51" s="9"/>
      <c r="M51" s="9"/>
      <c r="N51" s="9"/>
      <c r="O51" s="9"/>
      <c r="P51" s="9"/>
      <c r="Q51" s="9"/>
      <c r="R51" s="9"/>
      <c r="S51" s="9"/>
    </row>
    <row r="52" spans="1:21" ht="12.75">
      <c r="A52" s="9"/>
      <c r="B52" s="34"/>
      <c r="C52" s="9"/>
      <c r="D52" s="9"/>
      <c r="E52" s="9"/>
      <c r="F52" s="9"/>
      <c r="G52" s="9"/>
      <c r="H52" s="40"/>
      <c r="I52" s="40"/>
      <c r="J52" s="40"/>
      <c r="K52" s="9"/>
      <c r="L52" s="9"/>
      <c r="M52" s="9"/>
      <c r="N52" s="9"/>
      <c r="O52" s="9"/>
      <c r="P52" s="9"/>
      <c r="Q52" s="9"/>
      <c r="R52" s="9"/>
      <c r="S52" s="40"/>
      <c r="U52" s="20"/>
    </row>
    <row r="53" spans="1:21" ht="12.75">
      <c r="A53" s="9" t="s">
        <v>9</v>
      </c>
      <c r="B53" s="34"/>
      <c r="C53" s="164"/>
      <c r="D53" s="164"/>
      <c r="E53" s="164"/>
      <c r="F53" s="37"/>
      <c r="G53" s="9"/>
      <c r="H53" s="168"/>
      <c r="I53" s="168"/>
      <c r="J53" s="168"/>
      <c r="K53" s="40"/>
      <c r="L53" s="164"/>
      <c r="M53" s="164"/>
      <c r="N53" s="9"/>
      <c r="O53" s="9"/>
      <c r="P53" s="9"/>
      <c r="Q53" s="9"/>
      <c r="R53" s="9"/>
      <c r="S53" s="40"/>
      <c r="U53" s="20"/>
    </row>
    <row r="54" spans="1:21" ht="12.75">
      <c r="A54" s="9"/>
      <c r="B54" s="34"/>
      <c r="C54" s="158" t="s">
        <v>10</v>
      </c>
      <c r="D54" s="158"/>
      <c r="E54" s="158"/>
      <c r="F54" s="80"/>
      <c r="G54" s="9"/>
      <c r="H54" s="159" t="s">
        <v>36</v>
      </c>
      <c r="I54" s="159"/>
      <c r="J54" s="159"/>
      <c r="K54" s="40"/>
      <c r="L54" s="158" t="s">
        <v>6</v>
      </c>
      <c r="M54" s="158"/>
      <c r="N54" s="9"/>
      <c r="O54" s="9"/>
      <c r="P54" s="9"/>
      <c r="Q54" s="9"/>
      <c r="R54" s="9"/>
      <c r="S54" s="40"/>
      <c r="U54" s="20"/>
    </row>
    <row r="55" spans="1:21" ht="12.75">
      <c r="A55" s="9"/>
      <c r="B55" s="34"/>
      <c r="C55" s="9"/>
      <c r="D55" s="9"/>
      <c r="E55" s="9"/>
      <c r="F55" s="9"/>
      <c r="G55" s="9"/>
      <c r="H55" s="40"/>
      <c r="I55" s="40"/>
      <c r="J55" s="40"/>
      <c r="K55" s="9"/>
      <c r="L55" s="9"/>
      <c r="M55" s="9"/>
      <c r="N55" s="9"/>
      <c r="O55" s="9"/>
      <c r="P55" s="9"/>
      <c r="Q55" s="9"/>
      <c r="R55" s="9"/>
      <c r="S55" s="40"/>
      <c r="T55" s="20"/>
      <c r="U55" s="20"/>
    </row>
    <row r="56" spans="1:19" ht="12.75">
      <c r="A56" s="9"/>
      <c r="B56" s="34"/>
      <c r="C56" s="164"/>
      <c r="D56" s="164"/>
      <c r="E56" s="164"/>
      <c r="F56" s="9"/>
      <c r="G56" s="9"/>
      <c r="H56" s="164"/>
      <c r="I56" s="164"/>
      <c r="J56" s="164"/>
      <c r="K56" s="9"/>
      <c r="L56" s="165"/>
      <c r="M56" s="165"/>
      <c r="N56" s="9"/>
      <c r="O56" s="9"/>
      <c r="P56" s="9"/>
      <c r="Q56" s="9"/>
      <c r="R56" s="9"/>
      <c r="S56" s="9"/>
    </row>
    <row r="57" spans="1:19" ht="12.75">
      <c r="A57" s="9"/>
      <c r="B57" s="41"/>
      <c r="C57" s="158" t="s">
        <v>37</v>
      </c>
      <c r="D57" s="158"/>
      <c r="E57" s="158"/>
      <c r="F57" s="41"/>
      <c r="G57" s="9"/>
      <c r="H57" s="159" t="s">
        <v>12</v>
      </c>
      <c r="I57" s="159"/>
      <c r="J57" s="159"/>
      <c r="K57" s="9"/>
      <c r="L57" s="158" t="s">
        <v>11</v>
      </c>
      <c r="M57" s="158"/>
      <c r="N57" s="9"/>
      <c r="O57" s="9"/>
      <c r="P57" s="9"/>
      <c r="Q57" s="9"/>
      <c r="R57" s="9"/>
      <c r="S57" s="9"/>
    </row>
    <row r="58" s="9" customFormat="1" ht="12.75"/>
    <row r="59" s="9" customFormat="1" ht="12.75"/>
    <row r="60" spans="1:19" ht="12.75" customHeight="1">
      <c r="A60" s="160" t="s">
        <v>16</v>
      </c>
      <c r="B60" s="160"/>
      <c r="C60" s="157" t="s">
        <v>61</v>
      </c>
      <c r="D60" s="157" t="s">
        <v>63</v>
      </c>
      <c r="E60" s="156" t="s">
        <v>62</v>
      </c>
      <c r="F60" s="155" t="s">
        <v>31</v>
      </c>
      <c r="G60" s="161"/>
      <c r="H60" s="162" t="s">
        <v>32</v>
      </c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</row>
    <row r="61" spans="1:19" ht="12.75">
      <c r="A61" s="160"/>
      <c r="B61" s="160"/>
      <c r="C61" s="157"/>
      <c r="D61" s="157"/>
      <c r="E61" s="156"/>
      <c r="F61" s="161"/>
      <c r="G61" s="161"/>
      <c r="H61" s="163" t="s">
        <v>55</v>
      </c>
      <c r="I61" s="163"/>
      <c r="J61" s="163"/>
      <c r="K61" s="163"/>
      <c r="L61" s="163"/>
      <c r="M61" s="163"/>
      <c r="N61" s="163" t="s">
        <v>56</v>
      </c>
      <c r="O61" s="163"/>
      <c r="P61" s="163"/>
      <c r="Q61" s="163"/>
      <c r="R61" s="163"/>
      <c r="S61" s="163"/>
    </row>
    <row r="62" spans="1:19" ht="12.75" customHeight="1">
      <c r="A62" s="160"/>
      <c r="B62" s="160"/>
      <c r="C62" s="157"/>
      <c r="D62" s="157"/>
      <c r="E62" s="156"/>
      <c r="F62" s="161"/>
      <c r="G62" s="161"/>
      <c r="H62" s="155" t="s">
        <v>20</v>
      </c>
      <c r="I62" s="155" t="s">
        <v>1</v>
      </c>
      <c r="J62" s="155"/>
      <c r="K62" s="155"/>
      <c r="L62" s="155"/>
      <c r="M62" s="155"/>
      <c r="N62" s="155" t="s">
        <v>20</v>
      </c>
      <c r="O62" s="155" t="s">
        <v>1</v>
      </c>
      <c r="P62" s="155"/>
      <c r="Q62" s="155"/>
      <c r="R62" s="155"/>
      <c r="S62" s="155"/>
    </row>
    <row r="63" spans="1:19" ht="34.5" customHeight="1">
      <c r="A63" s="160"/>
      <c r="B63" s="160"/>
      <c r="C63" s="157"/>
      <c r="D63" s="157"/>
      <c r="E63" s="156"/>
      <c r="F63" s="161"/>
      <c r="G63" s="161"/>
      <c r="H63" s="155"/>
      <c r="I63" s="155" t="s">
        <v>21</v>
      </c>
      <c r="J63" s="155" t="s">
        <v>22</v>
      </c>
      <c r="K63" s="155" t="s">
        <v>23</v>
      </c>
      <c r="L63" s="155" t="s">
        <v>24</v>
      </c>
      <c r="M63" s="155" t="s">
        <v>25</v>
      </c>
      <c r="N63" s="155"/>
      <c r="O63" s="155" t="s">
        <v>21</v>
      </c>
      <c r="P63" s="155" t="s">
        <v>22</v>
      </c>
      <c r="Q63" s="155" t="s">
        <v>23</v>
      </c>
      <c r="R63" s="155" t="s">
        <v>24</v>
      </c>
      <c r="S63" s="155" t="s">
        <v>25</v>
      </c>
    </row>
    <row r="64" spans="1:19" ht="12.75">
      <c r="A64" s="160"/>
      <c r="B64" s="160"/>
      <c r="C64" s="157"/>
      <c r="D64" s="157"/>
      <c r="E64" s="156"/>
      <c r="F64" s="25" t="s">
        <v>27</v>
      </c>
      <c r="G64" s="25" t="s">
        <v>35</v>
      </c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</row>
    <row r="65" spans="1:19" ht="10.5" customHeight="1">
      <c r="A65" s="154">
        <v>1</v>
      </c>
      <c r="B65" s="154"/>
      <c r="C65" s="28">
        <v>18</v>
      </c>
      <c r="D65" s="35">
        <v>19</v>
      </c>
      <c r="E65" s="29">
        <v>20</v>
      </c>
      <c r="F65" s="28">
        <v>21</v>
      </c>
      <c r="G65" s="28">
        <v>22</v>
      </c>
      <c r="H65" s="28">
        <v>23</v>
      </c>
      <c r="I65" s="28">
        <v>24</v>
      </c>
      <c r="J65" s="28">
        <v>25</v>
      </c>
      <c r="K65" s="28">
        <v>26</v>
      </c>
      <c r="L65" s="28">
        <v>27</v>
      </c>
      <c r="M65" s="28">
        <v>28</v>
      </c>
      <c r="N65" s="28">
        <v>29</v>
      </c>
      <c r="O65" s="28">
        <v>30</v>
      </c>
      <c r="P65" s="28">
        <v>31</v>
      </c>
      <c r="Q65" s="28">
        <v>32</v>
      </c>
      <c r="R65" s="28">
        <v>33</v>
      </c>
      <c r="S65" s="28">
        <v>34</v>
      </c>
    </row>
    <row r="66" spans="1:21" ht="15" customHeight="1">
      <c r="A66" s="135" t="s">
        <v>3</v>
      </c>
      <c r="B66" s="32" t="s">
        <v>14</v>
      </c>
      <c r="C66" s="153" t="s">
        <v>57</v>
      </c>
      <c r="D66" s="222">
        <v>17</v>
      </c>
      <c r="E66" s="132">
        <v>17</v>
      </c>
      <c r="F66" s="116">
        <v>45.37522</v>
      </c>
      <c r="G66" s="116"/>
      <c r="H66" s="112">
        <f>SUM(I66:L66)</f>
        <v>25</v>
      </c>
      <c r="I66" s="91">
        <v>21</v>
      </c>
      <c r="J66" s="91">
        <v>2</v>
      </c>
      <c r="K66" s="91">
        <v>2</v>
      </c>
      <c r="L66" s="91"/>
      <c r="M66" s="148" t="s">
        <v>4</v>
      </c>
      <c r="N66" s="224"/>
      <c r="O66" s="92">
        <v>315</v>
      </c>
      <c r="P66" s="92">
        <v>30</v>
      </c>
      <c r="Q66" s="43">
        <v>30</v>
      </c>
      <c r="R66" s="43"/>
      <c r="S66" s="148" t="s">
        <v>4</v>
      </c>
      <c r="U66" s="52">
        <f>H66*E66</f>
        <v>425</v>
      </c>
    </row>
    <row r="67" spans="1:21" ht="15" customHeight="1">
      <c r="A67" s="135"/>
      <c r="B67" s="32" t="s">
        <v>15</v>
      </c>
      <c r="C67" s="137"/>
      <c r="D67" s="223"/>
      <c r="E67" s="132"/>
      <c r="F67" s="116"/>
      <c r="G67" s="116"/>
      <c r="H67" s="112">
        <f aca="true" t="shared" si="4" ref="H67:H85">SUM(I67:L67)</f>
        <v>0</v>
      </c>
      <c r="I67" s="91"/>
      <c r="J67" s="91"/>
      <c r="K67" s="91"/>
      <c r="L67" s="91"/>
      <c r="M67" s="133"/>
      <c r="N67" s="225"/>
      <c r="O67" s="92"/>
      <c r="P67" s="92"/>
      <c r="Q67" s="43"/>
      <c r="R67" s="43"/>
      <c r="S67" s="133"/>
      <c r="U67" s="52">
        <f>H67*E66</f>
        <v>0</v>
      </c>
    </row>
    <row r="68" spans="1:21" ht="12.75" customHeight="1">
      <c r="A68" s="135" t="s">
        <v>2</v>
      </c>
      <c r="B68" s="32" t="s">
        <v>14</v>
      </c>
      <c r="C68" s="137"/>
      <c r="D68" s="227">
        <v>20</v>
      </c>
      <c r="E68" s="132">
        <v>20</v>
      </c>
      <c r="F68" s="116"/>
      <c r="G68" s="116"/>
      <c r="H68" s="112">
        <f t="shared" si="4"/>
        <v>0</v>
      </c>
      <c r="I68" s="91"/>
      <c r="J68" s="91"/>
      <c r="K68" s="91"/>
      <c r="L68" s="91"/>
      <c r="M68" s="133"/>
      <c r="N68" s="225"/>
      <c r="O68" s="92"/>
      <c r="P68" s="92"/>
      <c r="Q68" s="43"/>
      <c r="R68" s="43"/>
      <c r="S68" s="133"/>
      <c r="U68" s="52">
        <f>H68*E68</f>
        <v>0</v>
      </c>
    </row>
    <row r="69" spans="1:21" ht="15" customHeight="1" thickBot="1">
      <c r="A69" s="135"/>
      <c r="B69" s="57" t="s">
        <v>15</v>
      </c>
      <c r="C69" s="138"/>
      <c r="D69" s="228"/>
      <c r="E69" s="132"/>
      <c r="F69" s="97"/>
      <c r="G69" s="97"/>
      <c r="H69" s="113">
        <f t="shared" si="4"/>
        <v>0</v>
      </c>
      <c r="I69" s="93"/>
      <c r="J69" s="93"/>
      <c r="K69" s="93"/>
      <c r="L69" s="93"/>
      <c r="M69" s="133"/>
      <c r="N69" s="225"/>
      <c r="O69" s="94"/>
      <c r="P69" s="94"/>
      <c r="Q69" s="61"/>
      <c r="R69" s="61"/>
      <c r="S69" s="133"/>
      <c r="U69" s="52">
        <f>H69*E68</f>
        <v>0</v>
      </c>
    </row>
    <row r="70" spans="1:21" ht="15" customHeight="1" thickTop="1">
      <c r="A70" s="135" t="s">
        <v>3</v>
      </c>
      <c r="B70" s="55" t="s">
        <v>14</v>
      </c>
      <c r="C70" s="150" t="s">
        <v>58</v>
      </c>
      <c r="D70" s="229">
        <v>19</v>
      </c>
      <c r="E70" s="132">
        <v>19</v>
      </c>
      <c r="F70" s="117">
        <v>48.51954</v>
      </c>
      <c r="G70" s="117">
        <v>101.7408</v>
      </c>
      <c r="H70" s="114">
        <f t="shared" si="4"/>
        <v>25</v>
      </c>
      <c r="I70" s="95">
        <v>21</v>
      </c>
      <c r="J70" s="95">
        <v>2</v>
      </c>
      <c r="K70" s="95">
        <v>2</v>
      </c>
      <c r="L70" s="95"/>
      <c r="M70" s="133"/>
      <c r="N70" s="225"/>
      <c r="O70" s="96">
        <v>337</v>
      </c>
      <c r="P70" s="96">
        <v>34</v>
      </c>
      <c r="Q70" s="63">
        <v>30</v>
      </c>
      <c r="R70" s="63"/>
      <c r="S70" s="133"/>
      <c r="U70" s="52">
        <f>H70*E70</f>
        <v>475</v>
      </c>
    </row>
    <row r="71" spans="1:21" ht="15" customHeight="1">
      <c r="A71" s="135"/>
      <c r="B71" s="32" t="s">
        <v>15</v>
      </c>
      <c r="C71" s="151"/>
      <c r="D71" s="223"/>
      <c r="E71" s="132"/>
      <c r="F71" s="116"/>
      <c r="G71" s="116"/>
      <c r="H71" s="112">
        <f t="shared" si="4"/>
        <v>0</v>
      </c>
      <c r="I71" s="91"/>
      <c r="J71" s="91"/>
      <c r="K71" s="91"/>
      <c r="L71" s="91"/>
      <c r="M71" s="133"/>
      <c r="N71" s="225"/>
      <c r="O71" s="92"/>
      <c r="P71" s="92"/>
      <c r="Q71" s="43"/>
      <c r="R71" s="43"/>
      <c r="S71" s="133"/>
      <c r="U71" s="52">
        <f>H71*E70</f>
        <v>0</v>
      </c>
    </row>
    <row r="72" spans="1:21" ht="15" customHeight="1">
      <c r="A72" s="135" t="s">
        <v>2</v>
      </c>
      <c r="B72" s="32" t="s">
        <v>14</v>
      </c>
      <c r="C72" s="151"/>
      <c r="D72" s="227">
        <v>24</v>
      </c>
      <c r="E72" s="132">
        <v>22</v>
      </c>
      <c r="F72" s="116"/>
      <c r="G72" s="116"/>
      <c r="H72" s="112">
        <f t="shared" si="4"/>
        <v>0</v>
      </c>
      <c r="I72" s="91"/>
      <c r="J72" s="91"/>
      <c r="K72" s="91"/>
      <c r="L72" s="91"/>
      <c r="M72" s="133"/>
      <c r="N72" s="225"/>
      <c r="O72" s="92"/>
      <c r="P72" s="92"/>
      <c r="Q72" s="43"/>
      <c r="R72" s="43"/>
      <c r="S72" s="133"/>
      <c r="U72" s="52">
        <f>H72*E72</f>
        <v>0</v>
      </c>
    </row>
    <row r="73" spans="1:21" ht="12.75" customHeight="1" thickBot="1">
      <c r="A73" s="135"/>
      <c r="B73" s="32" t="s">
        <v>15</v>
      </c>
      <c r="C73" s="152"/>
      <c r="D73" s="228"/>
      <c r="E73" s="132"/>
      <c r="F73" s="97"/>
      <c r="G73" s="97"/>
      <c r="H73" s="113">
        <f t="shared" si="4"/>
        <v>0</v>
      </c>
      <c r="I73" s="93"/>
      <c r="J73" s="93"/>
      <c r="K73" s="93"/>
      <c r="L73" s="93"/>
      <c r="M73" s="133"/>
      <c r="N73" s="225"/>
      <c r="O73" s="94"/>
      <c r="P73" s="94"/>
      <c r="Q73" s="61"/>
      <c r="R73" s="61"/>
      <c r="S73" s="133"/>
      <c r="U73" s="52">
        <f>H73*E72</f>
        <v>0</v>
      </c>
    </row>
    <row r="74" spans="1:21" ht="12.75" customHeight="1" thickTop="1">
      <c r="A74" s="135" t="s">
        <v>3</v>
      </c>
      <c r="B74" s="32" t="s">
        <v>14</v>
      </c>
      <c r="C74" s="150" t="s">
        <v>59</v>
      </c>
      <c r="D74" s="229">
        <v>21</v>
      </c>
      <c r="E74" s="132">
        <v>10</v>
      </c>
      <c r="F74" s="117">
        <v>26.13539</v>
      </c>
      <c r="G74" s="117">
        <v>17.70548</v>
      </c>
      <c r="H74" s="114">
        <f t="shared" si="4"/>
        <v>22</v>
      </c>
      <c r="I74" s="95">
        <v>19</v>
      </c>
      <c r="J74" s="95">
        <v>2</v>
      </c>
      <c r="K74" s="95">
        <v>1</v>
      </c>
      <c r="L74" s="95"/>
      <c r="M74" s="133"/>
      <c r="N74" s="225"/>
      <c r="O74" s="96">
        <v>190</v>
      </c>
      <c r="P74" s="96">
        <v>20</v>
      </c>
      <c r="Q74" s="63">
        <v>6</v>
      </c>
      <c r="R74" s="63"/>
      <c r="S74" s="133"/>
      <c r="U74" s="52">
        <f>H74*E74</f>
        <v>220</v>
      </c>
    </row>
    <row r="75" spans="1:21" ht="12.75" customHeight="1">
      <c r="A75" s="135"/>
      <c r="B75" s="32" t="s">
        <v>15</v>
      </c>
      <c r="C75" s="151"/>
      <c r="D75" s="223"/>
      <c r="E75" s="132"/>
      <c r="F75" s="116"/>
      <c r="G75" s="116"/>
      <c r="H75" s="112">
        <f t="shared" si="4"/>
        <v>0</v>
      </c>
      <c r="I75" s="91"/>
      <c r="J75" s="91"/>
      <c r="K75" s="91"/>
      <c r="L75" s="91"/>
      <c r="M75" s="133"/>
      <c r="N75" s="225"/>
      <c r="O75" s="92"/>
      <c r="P75" s="92"/>
      <c r="Q75" s="43"/>
      <c r="R75" s="43"/>
      <c r="S75" s="133"/>
      <c r="U75" s="52">
        <f>H75*E74</f>
        <v>0</v>
      </c>
    </row>
    <row r="76" spans="1:21" ht="12.75" customHeight="1">
      <c r="A76" s="135" t="s">
        <v>2</v>
      </c>
      <c r="B76" s="32" t="s">
        <v>14</v>
      </c>
      <c r="C76" s="151"/>
      <c r="D76" s="227">
        <v>25</v>
      </c>
      <c r="E76" s="132">
        <v>12</v>
      </c>
      <c r="F76" s="116"/>
      <c r="G76" s="116"/>
      <c r="H76" s="112">
        <f t="shared" si="4"/>
        <v>0</v>
      </c>
      <c r="I76" s="91"/>
      <c r="J76" s="91"/>
      <c r="K76" s="91"/>
      <c r="L76" s="91"/>
      <c r="M76" s="133"/>
      <c r="N76" s="225"/>
      <c r="O76" s="92"/>
      <c r="P76" s="92"/>
      <c r="Q76" s="43"/>
      <c r="R76" s="43"/>
      <c r="S76" s="133"/>
      <c r="U76" s="52">
        <f>H76*E76</f>
        <v>0</v>
      </c>
    </row>
    <row r="77" spans="1:21" ht="12.75" customHeight="1" thickBot="1">
      <c r="A77" s="135"/>
      <c r="B77" s="32" t="s">
        <v>15</v>
      </c>
      <c r="C77" s="152"/>
      <c r="D77" s="228"/>
      <c r="E77" s="132"/>
      <c r="F77" s="97"/>
      <c r="G77" s="97"/>
      <c r="H77" s="113">
        <f t="shared" si="4"/>
        <v>0</v>
      </c>
      <c r="I77" s="93"/>
      <c r="J77" s="93"/>
      <c r="K77" s="93"/>
      <c r="L77" s="93"/>
      <c r="M77" s="133"/>
      <c r="N77" s="225"/>
      <c r="O77" s="94"/>
      <c r="P77" s="94"/>
      <c r="Q77" s="61"/>
      <c r="R77" s="61"/>
      <c r="S77" s="133"/>
      <c r="U77" s="52">
        <f>H77*E76</f>
        <v>0</v>
      </c>
    </row>
    <row r="78" spans="1:21" ht="12.75" customHeight="1" thickTop="1">
      <c r="A78" s="135" t="s">
        <v>3</v>
      </c>
      <c r="B78" s="49" t="s">
        <v>14</v>
      </c>
      <c r="C78" s="150" t="s">
        <v>60</v>
      </c>
      <c r="D78" s="233">
        <v>22</v>
      </c>
      <c r="E78" s="118">
        <v>19</v>
      </c>
      <c r="F78" s="98">
        <v>48.678</v>
      </c>
      <c r="G78" s="98">
        <f>48.678+16.27193</f>
        <v>64.94993</v>
      </c>
      <c r="H78" s="114">
        <f t="shared" si="4"/>
        <v>21</v>
      </c>
      <c r="I78" s="95">
        <v>18</v>
      </c>
      <c r="J78" s="95">
        <v>2</v>
      </c>
      <c r="K78" s="95">
        <v>1</v>
      </c>
      <c r="L78" s="95"/>
      <c r="M78" s="133"/>
      <c r="N78" s="225"/>
      <c r="O78" s="96">
        <v>342</v>
      </c>
      <c r="P78" s="96">
        <v>38</v>
      </c>
      <c r="Q78" s="63">
        <v>19</v>
      </c>
      <c r="R78" s="63"/>
      <c r="S78" s="133"/>
      <c r="U78" s="52">
        <f>H78*E78</f>
        <v>399</v>
      </c>
    </row>
    <row r="79" spans="1:21" ht="12.75" customHeight="1">
      <c r="A79" s="135"/>
      <c r="B79" s="49" t="s">
        <v>15</v>
      </c>
      <c r="C79" s="151"/>
      <c r="D79" s="232"/>
      <c r="E79" s="120"/>
      <c r="F79" s="99"/>
      <c r="G79" s="99"/>
      <c r="H79" s="112">
        <f t="shared" si="4"/>
        <v>0</v>
      </c>
      <c r="I79" s="91"/>
      <c r="J79" s="91"/>
      <c r="K79" s="91"/>
      <c r="L79" s="91"/>
      <c r="M79" s="133"/>
      <c r="N79" s="225"/>
      <c r="O79" s="92"/>
      <c r="P79" s="92"/>
      <c r="Q79" s="43"/>
      <c r="R79" s="43"/>
      <c r="S79" s="133"/>
      <c r="U79" s="52">
        <f>H79*E78</f>
        <v>0</v>
      </c>
    </row>
    <row r="80" spans="1:21" ht="12.75" customHeight="1">
      <c r="A80" s="135" t="s">
        <v>2</v>
      </c>
      <c r="B80" s="49" t="s">
        <v>14</v>
      </c>
      <c r="C80" s="151"/>
      <c r="D80" s="230">
        <v>26</v>
      </c>
      <c r="E80" s="118"/>
      <c r="F80" s="99"/>
      <c r="G80" s="99"/>
      <c r="H80" s="112">
        <f t="shared" si="4"/>
        <v>0</v>
      </c>
      <c r="I80" s="91"/>
      <c r="J80" s="91"/>
      <c r="K80" s="91"/>
      <c r="L80" s="91"/>
      <c r="M80" s="133"/>
      <c r="N80" s="225"/>
      <c r="O80" s="92"/>
      <c r="P80" s="92"/>
      <c r="Q80" s="43"/>
      <c r="R80" s="43"/>
      <c r="S80" s="133"/>
      <c r="U80" s="52">
        <f>H80*E80</f>
        <v>0</v>
      </c>
    </row>
    <row r="81" spans="1:21" ht="12.75" customHeight="1" thickBot="1">
      <c r="A81" s="135"/>
      <c r="B81" s="49" t="s">
        <v>15</v>
      </c>
      <c r="C81" s="152"/>
      <c r="D81" s="231"/>
      <c r="E81" s="120"/>
      <c r="F81" s="100"/>
      <c r="G81" s="100"/>
      <c r="H81" s="113">
        <f t="shared" si="4"/>
        <v>0</v>
      </c>
      <c r="I81" s="93"/>
      <c r="J81" s="93"/>
      <c r="K81" s="93"/>
      <c r="L81" s="93"/>
      <c r="M81" s="133"/>
      <c r="N81" s="225"/>
      <c r="O81" s="94"/>
      <c r="P81" s="94"/>
      <c r="Q81" s="61"/>
      <c r="R81" s="61"/>
      <c r="S81" s="133"/>
      <c r="U81" s="52">
        <f>H81*E80</f>
        <v>0</v>
      </c>
    </row>
    <row r="82" spans="1:21" ht="12.75" customHeight="1" thickTop="1">
      <c r="A82" s="135" t="s">
        <v>3</v>
      </c>
      <c r="B82" s="49" t="s">
        <v>14</v>
      </c>
      <c r="C82" s="151" t="s">
        <v>64</v>
      </c>
      <c r="D82" s="223">
        <v>17</v>
      </c>
      <c r="E82" s="132">
        <v>17</v>
      </c>
      <c r="F82" s="101">
        <f>1.22+43.554</f>
        <v>44.774</v>
      </c>
      <c r="G82" s="101">
        <f>1.22+43.554</f>
        <v>44.774</v>
      </c>
      <c r="H82" s="115">
        <f t="shared" si="4"/>
        <v>23</v>
      </c>
      <c r="I82" s="102">
        <f>2+18</f>
        <v>20</v>
      </c>
      <c r="J82" s="102">
        <v>2</v>
      </c>
      <c r="K82" s="102">
        <v>1</v>
      </c>
      <c r="L82" s="102"/>
      <c r="M82" s="133"/>
      <c r="N82" s="225"/>
      <c r="O82" s="103">
        <f>10+306</f>
        <v>316</v>
      </c>
      <c r="P82" s="103">
        <v>34</v>
      </c>
      <c r="Q82" s="46">
        <v>17</v>
      </c>
      <c r="R82" s="46"/>
      <c r="S82" s="133"/>
      <c r="U82" s="52">
        <f>H82*E82</f>
        <v>391</v>
      </c>
    </row>
    <row r="83" spans="1:21" ht="12.75" customHeight="1">
      <c r="A83" s="135"/>
      <c r="B83" s="49" t="s">
        <v>15</v>
      </c>
      <c r="C83" s="151"/>
      <c r="D83" s="232"/>
      <c r="E83" s="132"/>
      <c r="F83" s="99"/>
      <c r="G83" s="99"/>
      <c r="H83" s="112">
        <f t="shared" si="4"/>
        <v>0</v>
      </c>
      <c r="I83" s="91"/>
      <c r="J83" s="91"/>
      <c r="K83" s="91"/>
      <c r="L83" s="91"/>
      <c r="M83" s="133"/>
      <c r="N83" s="225"/>
      <c r="O83" s="92"/>
      <c r="P83" s="92"/>
      <c r="Q83" s="43"/>
      <c r="R83" s="43"/>
      <c r="S83" s="133"/>
      <c r="U83" s="52">
        <f>H83*E82</f>
        <v>0</v>
      </c>
    </row>
    <row r="84" spans="1:21" ht="12.75" customHeight="1">
      <c r="A84" s="135" t="s">
        <v>2</v>
      </c>
      <c r="B84" s="49" t="s">
        <v>14</v>
      </c>
      <c r="C84" s="151"/>
      <c r="D84" s="230">
        <v>23</v>
      </c>
      <c r="E84" s="118"/>
      <c r="F84" s="99"/>
      <c r="G84" s="99"/>
      <c r="H84" s="112">
        <f t="shared" si="4"/>
        <v>0</v>
      </c>
      <c r="I84" s="91"/>
      <c r="J84" s="91"/>
      <c r="K84" s="91"/>
      <c r="L84" s="91"/>
      <c r="M84" s="133"/>
      <c r="N84" s="225"/>
      <c r="O84" s="92"/>
      <c r="P84" s="92"/>
      <c r="Q84" s="43"/>
      <c r="R84" s="43"/>
      <c r="S84" s="133"/>
      <c r="U84" s="52">
        <f>H84*E84</f>
        <v>0</v>
      </c>
    </row>
    <row r="85" spans="1:21" ht="12.75" customHeight="1" thickBot="1">
      <c r="A85" s="135"/>
      <c r="B85" s="49" t="s">
        <v>15</v>
      </c>
      <c r="C85" s="152"/>
      <c r="D85" s="231"/>
      <c r="E85" s="119"/>
      <c r="F85" s="100"/>
      <c r="G85" s="100"/>
      <c r="H85" s="113">
        <f t="shared" si="4"/>
        <v>0</v>
      </c>
      <c r="I85" s="93"/>
      <c r="J85" s="93"/>
      <c r="K85" s="93"/>
      <c r="L85" s="93"/>
      <c r="M85" s="149"/>
      <c r="N85" s="226"/>
      <c r="O85" s="94"/>
      <c r="P85" s="94"/>
      <c r="Q85" s="61"/>
      <c r="R85" s="61"/>
      <c r="S85" s="149"/>
      <c r="U85" s="52">
        <f>H85*E84</f>
        <v>0</v>
      </c>
    </row>
    <row r="86" spans="1:19" ht="12.75" customHeight="1" thickTop="1">
      <c r="A86" s="135" t="s">
        <v>3</v>
      </c>
      <c r="B86" s="32" t="s">
        <v>14</v>
      </c>
      <c r="C86" s="139" t="s">
        <v>65</v>
      </c>
      <c r="D86" s="121" t="s">
        <v>4</v>
      </c>
      <c r="E86" s="122"/>
      <c r="F86" s="123"/>
      <c r="G86" s="62"/>
      <c r="H86" s="141" t="s">
        <v>4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ht="12.75" customHeight="1">
      <c r="A87" s="135"/>
      <c r="B87" s="32" t="s">
        <v>15</v>
      </c>
      <c r="C87" s="139"/>
      <c r="D87" s="124"/>
      <c r="E87" s="125"/>
      <c r="F87" s="126"/>
      <c r="G87" s="47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</row>
    <row r="88" spans="1:19" ht="12.75" customHeight="1">
      <c r="A88" s="135" t="s">
        <v>2</v>
      </c>
      <c r="B88" s="32" t="s">
        <v>14</v>
      </c>
      <c r="C88" s="139"/>
      <c r="D88" s="124"/>
      <c r="E88" s="125"/>
      <c r="F88" s="126"/>
      <c r="G88" s="47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</row>
    <row r="89" spans="1:19" ht="12.75" customHeight="1" thickBot="1">
      <c r="A89" s="135"/>
      <c r="B89" s="32" t="s">
        <v>15</v>
      </c>
      <c r="C89" s="140"/>
      <c r="D89" s="124"/>
      <c r="E89" s="125"/>
      <c r="F89" s="126"/>
      <c r="G89" s="58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</row>
    <row r="90" spans="1:19" ht="12.75" customHeight="1" thickTop="1">
      <c r="A90" s="135" t="s">
        <v>3</v>
      </c>
      <c r="B90" s="32" t="s">
        <v>14</v>
      </c>
      <c r="C90" s="139" t="s">
        <v>66</v>
      </c>
      <c r="D90" s="124"/>
      <c r="E90" s="125"/>
      <c r="F90" s="126"/>
      <c r="G90" s="44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</row>
    <row r="91" spans="1:19" ht="12.75" customHeight="1">
      <c r="A91" s="135"/>
      <c r="B91" s="32" t="s">
        <v>15</v>
      </c>
      <c r="C91" s="139"/>
      <c r="D91" s="124"/>
      <c r="E91" s="125"/>
      <c r="F91" s="126"/>
      <c r="G91" s="47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</row>
    <row r="92" spans="1:19" ht="12.75" customHeight="1">
      <c r="A92" s="135" t="s">
        <v>2</v>
      </c>
      <c r="B92" s="32" t="s">
        <v>14</v>
      </c>
      <c r="C92" s="139"/>
      <c r="D92" s="124"/>
      <c r="E92" s="125"/>
      <c r="F92" s="126"/>
      <c r="G92" s="47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</row>
    <row r="93" spans="1:19" ht="12.75" customHeight="1" thickBot="1">
      <c r="A93" s="135"/>
      <c r="B93" s="32" t="s">
        <v>15</v>
      </c>
      <c r="C93" s="140"/>
      <c r="D93" s="124"/>
      <c r="E93" s="125"/>
      <c r="F93" s="126"/>
      <c r="G93" s="58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</row>
    <row r="94" spans="1:19" ht="12.75" customHeight="1" thickTop="1">
      <c r="A94" s="135" t="s">
        <v>3</v>
      </c>
      <c r="B94" s="32" t="s">
        <v>14</v>
      </c>
      <c r="C94" s="139" t="s">
        <v>67</v>
      </c>
      <c r="D94" s="124"/>
      <c r="E94" s="125"/>
      <c r="F94" s="126"/>
      <c r="G94" s="44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1:19" ht="12.75" customHeight="1">
      <c r="A95" s="135"/>
      <c r="B95" s="32" t="s">
        <v>15</v>
      </c>
      <c r="C95" s="139"/>
      <c r="D95" s="124"/>
      <c r="E95" s="125"/>
      <c r="F95" s="126"/>
      <c r="G95" s="47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</row>
    <row r="96" spans="1:19" ht="12.75" customHeight="1">
      <c r="A96" s="135" t="s">
        <v>2</v>
      </c>
      <c r="B96" s="32" t="s">
        <v>14</v>
      </c>
      <c r="C96" s="139"/>
      <c r="D96" s="124"/>
      <c r="E96" s="125"/>
      <c r="F96" s="126"/>
      <c r="G96" s="47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</row>
    <row r="97" spans="1:19" ht="12.75" customHeight="1" thickBot="1">
      <c r="A97" s="135"/>
      <c r="B97" s="32" t="s">
        <v>15</v>
      </c>
      <c r="C97" s="140"/>
      <c r="D97" s="127"/>
      <c r="E97" s="128"/>
      <c r="F97" s="129"/>
      <c r="G97" s="58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</row>
    <row r="98" spans="1:21" ht="12.75" customHeight="1" thickTop="1">
      <c r="A98" s="135" t="s">
        <v>3</v>
      </c>
      <c r="B98" s="32" t="s">
        <v>14</v>
      </c>
      <c r="C98" s="137" t="s">
        <v>68</v>
      </c>
      <c r="D98" s="223">
        <v>22</v>
      </c>
      <c r="E98" s="132"/>
      <c r="F98" s="44"/>
      <c r="G98" s="44"/>
      <c r="H98" s="56">
        <f aca="true" t="shared" si="5" ref="H98:H113">SUM(I98:L98)</f>
        <v>0</v>
      </c>
      <c r="I98" s="45"/>
      <c r="J98" s="45"/>
      <c r="K98" s="45"/>
      <c r="L98" s="45"/>
      <c r="M98" s="144" t="s">
        <v>4</v>
      </c>
      <c r="N98" s="145"/>
      <c r="O98" s="46"/>
      <c r="P98" s="46"/>
      <c r="Q98" s="46"/>
      <c r="R98" s="46"/>
      <c r="S98" s="133" t="s">
        <v>4</v>
      </c>
      <c r="U98" s="52">
        <f>H98*E98</f>
        <v>0</v>
      </c>
    </row>
    <row r="99" spans="1:21" ht="12.75" customHeight="1">
      <c r="A99" s="135"/>
      <c r="B99" s="32" t="s">
        <v>15</v>
      </c>
      <c r="C99" s="137"/>
      <c r="D99" s="232"/>
      <c r="E99" s="132"/>
      <c r="F99" s="47"/>
      <c r="G99" s="47"/>
      <c r="H99" s="53">
        <f t="shared" si="5"/>
        <v>0</v>
      </c>
      <c r="I99" s="48"/>
      <c r="J99" s="48"/>
      <c r="K99" s="48"/>
      <c r="L99" s="48"/>
      <c r="M99" s="144"/>
      <c r="N99" s="145"/>
      <c r="O99" s="43"/>
      <c r="P99" s="43"/>
      <c r="Q99" s="43"/>
      <c r="R99" s="43"/>
      <c r="S99" s="133"/>
      <c r="U99" s="52">
        <f>H99*E98</f>
        <v>0</v>
      </c>
    </row>
    <row r="100" spans="1:21" ht="12.75" customHeight="1">
      <c r="A100" s="135" t="s">
        <v>2</v>
      </c>
      <c r="B100" s="32" t="s">
        <v>14</v>
      </c>
      <c r="C100" s="137"/>
      <c r="D100" s="230">
        <v>26</v>
      </c>
      <c r="E100" s="132"/>
      <c r="F100" s="47"/>
      <c r="G100" s="47"/>
      <c r="H100" s="53">
        <f t="shared" si="5"/>
        <v>0</v>
      </c>
      <c r="I100" s="48"/>
      <c r="J100" s="48"/>
      <c r="K100" s="48"/>
      <c r="L100" s="48"/>
      <c r="M100" s="144"/>
      <c r="N100" s="145"/>
      <c r="O100" s="43"/>
      <c r="P100" s="43"/>
      <c r="Q100" s="43"/>
      <c r="R100" s="43"/>
      <c r="S100" s="133"/>
      <c r="U100" s="52">
        <f>H100*E100</f>
        <v>0</v>
      </c>
    </row>
    <row r="101" spans="1:21" ht="12.75" customHeight="1" thickBot="1">
      <c r="A101" s="135"/>
      <c r="B101" s="32" t="s">
        <v>15</v>
      </c>
      <c r="C101" s="138"/>
      <c r="D101" s="231"/>
      <c r="E101" s="132"/>
      <c r="F101" s="58"/>
      <c r="G101" s="58"/>
      <c r="H101" s="59">
        <f t="shared" si="5"/>
        <v>0</v>
      </c>
      <c r="I101" s="60"/>
      <c r="J101" s="60"/>
      <c r="K101" s="60"/>
      <c r="L101" s="60"/>
      <c r="M101" s="144"/>
      <c r="N101" s="145"/>
      <c r="O101" s="61"/>
      <c r="P101" s="61"/>
      <c r="Q101" s="61"/>
      <c r="R101" s="61"/>
      <c r="S101" s="133"/>
      <c r="U101" s="52">
        <f>H101*E100</f>
        <v>0</v>
      </c>
    </row>
    <row r="102" spans="1:21" ht="12.75" customHeight="1" thickBot="1" thickTop="1">
      <c r="A102" s="135" t="s">
        <v>3</v>
      </c>
      <c r="B102" s="32" t="s">
        <v>14</v>
      </c>
      <c r="C102" s="137" t="s">
        <v>69</v>
      </c>
      <c r="D102" s="223">
        <v>22</v>
      </c>
      <c r="E102" s="130"/>
      <c r="F102" s="44"/>
      <c r="G102" s="44"/>
      <c r="H102" s="59">
        <f t="shared" si="5"/>
        <v>0</v>
      </c>
      <c r="I102" s="45"/>
      <c r="J102" s="45"/>
      <c r="K102" s="45"/>
      <c r="L102" s="45"/>
      <c r="M102" s="144"/>
      <c r="N102" s="145"/>
      <c r="O102" s="46"/>
      <c r="P102" s="46"/>
      <c r="Q102" s="46"/>
      <c r="R102" s="46"/>
      <c r="S102" s="133"/>
      <c r="U102" s="52">
        <f>H102*E102</f>
        <v>0</v>
      </c>
    </row>
    <row r="103" spans="1:21" ht="12.75" customHeight="1" thickBot="1" thickTop="1">
      <c r="A103" s="135"/>
      <c r="B103" s="32" t="s">
        <v>15</v>
      </c>
      <c r="C103" s="137"/>
      <c r="D103" s="232"/>
      <c r="E103" s="131"/>
      <c r="F103" s="47"/>
      <c r="G103" s="47"/>
      <c r="H103" s="59">
        <f t="shared" si="5"/>
        <v>0</v>
      </c>
      <c r="I103" s="48"/>
      <c r="J103" s="48"/>
      <c r="K103" s="48"/>
      <c r="L103" s="48"/>
      <c r="M103" s="144"/>
      <c r="N103" s="145"/>
      <c r="O103" s="43"/>
      <c r="P103" s="43"/>
      <c r="Q103" s="43"/>
      <c r="R103" s="43"/>
      <c r="S103" s="133"/>
      <c r="U103" s="52">
        <f>H103*E102</f>
        <v>0</v>
      </c>
    </row>
    <row r="104" spans="1:21" ht="12.75" customHeight="1" thickBot="1" thickTop="1">
      <c r="A104" s="135" t="s">
        <v>2</v>
      </c>
      <c r="B104" s="32" t="s">
        <v>14</v>
      </c>
      <c r="C104" s="137"/>
      <c r="D104" s="230">
        <v>27</v>
      </c>
      <c r="E104" s="132"/>
      <c r="F104" s="47"/>
      <c r="G104" s="47"/>
      <c r="H104" s="59">
        <f t="shared" si="5"/>
        <v>0</v>
      </c>
      <c r="I104" s="48"/>
      <c r="J104" s="48"/>
      <c r="K104" s="48"/>
      <c r="L104" s="48"/>
      <c r="M104" s="144"/>
      <c r="N104" s="145"/>
      <c r="O104" s="43"/>
      <c r="P104" s="43"/>
      <c r="Q104" s="43"/>
      <c r="R104" s="43"/>
      <c r="S104" s="133"/>
      <c r="U104" s="52">
        <f>H104*E104</f>
        <v>0</v>
      </c>
    </row>
    <row r="105" spans="1:21" ht="12.75" customHeight="1" thickBot="1" thickTop="1">
      <c r="A105" s="135"/>
      <c r="B105" s="32" t="s">
        <v>15</v>
      </c>
      <c r="C105" s="138"/>
      <c r="D105" s="231"/>
      <c r="E105" s="136"/>
      <c r="F105" s="58"/>
      <c r="G105" s="58"/>
      <c r="H105" s="59">
        <f t="shared" si="5"/>
        <v>0</v>
      </c>
      <c r="I105" s="60"/>
      <c r="J105" s="60"/>
      <c r="K105" s="60"/>
      <c r="L105" s="60"/>
      <c r="M105" s="144"/>
      <c r="N105" s="145"/>
      <c r="O105" s="61"/>
      <c r="P105" s="61"/>
      <c r="Q105" s="61"/>
      <c r="R105" s="61"/>
      <c r="S105" s="133"/>
      <c r="U105" s="52">
        <f>H105*E104</f>
        <v>0</v>
      </c>
    </row>
    <row r="106" spans="1:21" ht="12.75" customHeight="1" thickBot="1" thickTop="1">
      <c r="A106" s="135" t="s">
        <v>3</v>
      </c>
      <c r="B106" s="32" t="s">
        <v>14</v>
      </c>
      <c r="C106" s="137" t="s">
        <v>70</v>
      </c>
      <c r="D106" s="223">
        <v>20</v>
      </c>
      <c r="E106" s="130"/>
      <c r="F106" s="44"/>
      <c r="G106" s="44"/>
      <c r="H106" s="59">
        <f t="shared" si="5"/>
        <v>0</v>
      </c>
      <c r="I106" s="45"/>
      <c r="J106" s="45"/>
      <c r="K106" s="45"/>
      <c r="L106" s="45"/>
      <c r="M106" s="144"/>
      <c r="N106" s="145"/>
      <c r="O106" s="46"/>
      <c r="P106" s="46"/>
      <c r="Q106" s="46"/>
      <c r="R106" s="46"/>
      <c r="S106" s="133"/>
      <c r="U106" s="52">
        <f>H106*E106</f>
        <v>0</v>
      </c>
    </row>
    <row r="107" spans="1:21" ht="12.75" customHeight="1" thickBot="1" thickTop="1">
      <c r="A107" s="135"/>
      <c r="B107" s="32" t="s">
        <v>15</v>
      </c>
      <c r="C107" s="137"/>
      <c r="D107" s="232"/>
      <c r="E107" s="131"/>
      <c r="F107" s="47"/>
      <c r="G107" s="47"/>
      <c r="H107" s="59">
        <f t="shared" si="5"/>
        <v>0</v>
      </c>
      <c r="I107" s="48"/>
      <c r="J107" s="48"/>
      <c r="K107" s="48"/>
      <c r="L107" s="48"/>
      <c r="M107" s="144"/>
      <c r="N107" s="145"/>
      <c r="O107" s="43"/>
      <c r="P107" s="43"/>
      <c r="Q107" s="43"/>
      <c r="R107" s="43"/>
      <c r="S107" s="133"/>
      <c r="U107" s="52">
        <f>H107*E106</f>
        <v>0</v>
      </c>
    </row>
    <row r="108" spans="1:21" ht="12.75" customHeight="1" thickBot="1" thickTop="1">
      <c r="A108" s="135" t="s">
        <v>2</v>
      </c>
      <c r="B108" s="32" t="s">
        <v>14</v>
      </c>
      <c r="C108" s="137"/>
      <c r="D108" s="230">
        <v>24</v>
      </c>
      <c r="E108" s="132"/>
      <c r="F108" s="47"/>
      <c r="G108" s="47"/>
      <c r="H108" s="59">
        <f t="shared" si="5"/>
        <v>0</v>
      </c>
      <c r="I108" s="48"/>
      <c r="J108" s="48"/>
      <c r="K108" s="48"/>
      <c r="L108" s="48"/>
      <c r="M108" s="144"/>
      <c r="N108" s="145"/>
      <c r="O108" s="43"/>
      <c r="P108" s="43"/>
      <c r="Q108" s="43"/>
      <c r="R108" s="43"/>
      <c r="S108" s="133"/>
      <c r="U108" s="52">
        <f>H108*E108</f>
        <v>0</v>
      </c>
    </row>
    <row r="109" spans="1:21" ht="12.75" customHeight="1" thickBot="1" thickTop="1">
      <c r="A109" s="135"/>
      <c r="B109" s="32" t="s">
        <v>15</v>
      </c>
      <c r="C109" s="138"/>
      <c r="D109" s="231"/>
      <c r="E109" s="136"/>
      <c r="F109" s="58"/>
      <c r="G109" s="58"/>
      <c r="H109" s="59">
        <f t="shared" si="5"/>
        <v>0</v>
      </c>
      <c r="I109" s="60"/>
      <c r="J109" s="60"/>
      <c r="K109" s="60"/>
      <c r="L109" s="60"/>
      <c r="M109" s="144"/>
      <c r="N109" s="145"/>
      <c r="O109" s="61"/>
      <c r="P109" s="61"/>
      <c r="Q109" s="61"/>
      <c r="R109" s="61"/>
      <c r="S109" s="133"/>
      <c r="U109" s="52">
        <f>H109*E108</f>
        <v>0</v>
      </c>
    </row>
    <row r="110" spans="1:21" ht="12.75" customHeight="1" thickBot="1" thickTop="1">
      <c r="A110" s="135" t="s">
        <v>3</v>
      </c>
      <c r="B110" s="32" t="s">
        <v>14</v>
      </c>
      <c r="C110" s="137" t="s">
        <v>71</v>
      </c>
      <c r="D110" s="223">
        <v>23</v>
      </c>
      <c r="E110" s="130"/>
      <c r="F110" s="44"/>
      <c r="G110" s="44"/>
      <c r="H110" s="59">
        <f t="shared" si="5"/>
        <v>0</v>
      </c>
      <c r="I110" s="45"/>
      <c r="J110" s="45"/>
      <c r="K110" s="45"/>
      <c r="L110" s="45"/>
      <c r="M110" s="144"/>
      <c r="N110" s="145"/>
      <c r="O110" s="46"/>
      <c r="P110" s="46"/>
      <c r="Q110" s="46"/>
      <c r="R110" s="46"/>
      <c r="S110" s="133"/>
      <c r="U110" s="52">
        <f>H110*E110</f>
        <v>0</v>
      </c>
    </row>
    <row r="111" spans="1:21" ht="12.75" customHeight="1" thickBot="1" thickTop="1">
      <c r="A111" s="135"/>
      <c r="B111" s="32" t="s">
        <v>15</v>
      </c>
      <c r="C111" s="137"/>
      <c r="D111" s="232"/>
      <c r="E111" s="131"/>
      <c r="F111" s="47"/>
      <c r="G111" s="47"/>
      <c r="H111" s="59">
        <f t="shared" si="5"/>
        <v>0</v>
      </c>
      <c r="I111" s="48"/>
      <c r="J111" s="48"/>
      <c r="K111" s="48"/>
      <c r="L111" s="48"/>
      <c r="M111" s="144"/>
      <c r="N111" s="145"/>
      <c r="O111" s="43"/>
      <c r="P111" s="43"/>
      <c r="Q111" s="43"/>
      <c r="R111" s="43"/>
      <c r="S111" s="133"/>
      <c r="U111" s="52">
        <f>H111*E110</f>
        <v>0</v>
      </c>
    </row>
    <row r="112" spans="1:21" ht="12.75" customHeight="1" thickBot="1" thickTop="1">
      <c r="A112" s="135" t="s">
        <v>2</v>
      </c>
      <c r="B112" s="32" t="s">
        <v>14</v>
      </c>
      <c r="C112" s="137"/>
      <c r="D112" s="230">
        <v>27</v>
      </c>
      <c r="E112" s="132"/>
      <c r="F112" s="47"/>
      <c r="G112" s="47"/>
      <c r="H112" s="59">
        <f t="shared" si="5"/>
        <v>0</v>
      </c>
      <c r="I112" s="48"/>
      <c r="J112" s="48"/>
      <c r="K112" s="48"/>
      <c r="L112" s="48"/>
      <c r="M112" s="144"/>
      <c r="N112" s="145"/>
      <c r="O112" s="43"/>
      <c r="P112" s="43"/>
      <c r="Q112" s="43"/>
      <c r="R112" s="43"/>
      <c r="S112" s="133"/>
      <c r="U112" s="52">
        <f>H112*E112</f>
        <v>0</v>
      </c>
    </row>
    <row r="113" spans="1:21" ht="12.75" customHeight="1" thickBot="1" thickTop="1">
      <c r="A113" s="135"/>
      <c r="B113" s="32" t="s">
        <v>15</v>
      </c>
      <c r="C113" s="138"/>
      <c r="D113" s="231"/>
      <c r="E113" s="136"/>
      <c r="F113" s="58"/>
      <c r="G113" s="58"/>
      <c r="H113" s="59">
        <f t="shared" si="5"/>
        <v>0</v>
      </c>
      <c r="I113" s="60"/>
      <c r="J113" s="60"/>
      <c r="K113" s="60"/>
      <c r="L113" s="60"/>
      <c r="M113" s="146"/>
      <c r="N113" s="147"/>
      <c r="O113" s="61"/>
      <c r="P113" s="61"/>
      <c r="Q113" s="61"/>
      <c r="R113" s="61"/>
      <c r="S113" s="134"/>
      <c r="U113" s="52">
        <f>H113*E112</f>
        <v>0</v>
      </c>
    </row>
    <row r="114" ht="13.5" thickTop="1">
      <c r="U114" s="2">
        <f>SUM(U98:U113,U66:U85)</f>
        <v>1910</v>
      </c>
    </row>
    <row r="117" spans="6:8" ht="12.75">
      <c r="F117" s="85">
        <f>F66+F70+F74+F78+F82+F98+F102+F106+F110</f>
        <v>213.48215</v>
      </c>
      <c r="G117" s="85">
        <f>G66+G70+G74+G78+G82+G98+G90+G102+G106+G110+G86</f>
        <v>229.17021</v>
      </c>
      <c r="H117" s="89">
        <f>F117-G117</f>
        <v>-15.688060000000007</v>
      </c>
    </row>
    <row r="118" spans="6:8" ht="12.75">
      <c r="F118" s="85">
        <f>F100+F84+F80+F76+F72+F68+F104+F108+F112</f>
        <v>0</v>
      </c>
      <c r="G118" s="85">
        <f>G100+G84+G80+G76+G72+G68+G88+G104+G108+G112</f>
        <v>0</v>
      </c>
      <c r="H118" s="85">
        <f>F118-G118</f>
        <v>0</v>
      </c>
    </row>
  </sheetData>
  <sheetProtection formatCells="0" selectLockedCells="1"/>
  <mergeCells count="226">
    <mergeCell ref="C26:D26"/>
    <mergeCell ref="C27:D27"/>
    <mergeCell ref="R1:S1"/>
    <mergeCell ref="N2:S2"/>
    <mergeCell ref="N3:S3"/>
    <mergeCell ref="R4:S4"/>
    <mergeCell ref="A5:S5"/>
    <mergeCell ref="A6:S6"/>
    <mergeCell ref="J9:K9"/>
    <mergeCell ref="F15:G19"/>
    <mergeCell ref="N16:S16"/>
    <mergeCell ref="I18:I20"/>
    <mergeCell ref="C25:D25"/>
    <mergeCell ref="K18:K20"/>
    <mergeCell ref="L18:L20"/>
    <mergeCell ref="M18:M20"/>
    <mergeCell ref="O18:O20"/>
    <mergeCell ref="P18:P20"/>
    <mergeCell ref="A13:D13"/>
    <mergeCell ref="E13:S13"/>
    <mergeCell ref="A15:B20"/>
    <mergeCell ref="C15:D20"/>
    <mergeCell ref="E15:E20"/>
    <mergeCell ref="Q18:Q20"/>
    <mergeCell ref="R18:R20"/>
    <mergeCell ref="S18:S20"/>
    <mergeCell ref="H15:S15"/>
    <mergeCell ref="H16:M16"/>
    <mergeCell ref="A21:B21"/>
    <mergeCell ref="C21:D21"/>
    <mergeCell ref="H17:H20"/>
    <mergeCell ref="I17:M17"/>
    <mergeCell ref="N17:N20"/>
    <mergeCell ref="O17:S17"/>
    <mergeCell ref="J18:J20"/>
    <mergeCell ref="A24:A25"/>
    <mergeCell ref="F24:F25"/>
    <mergeCell ref="A26:A27"/>
    <mergeCell ref="N22:N23"/>
    <mergeCell ref="A22:B23"/>
    <mergeCell ref="C22:D23"/>
    <mergeCell ref="E22:E23"/>
    <mergeCell ref="F22:F23"/>
    <mergeCell ref="G22:G23"/>
    <mergeCell ref="C24:D24"/>
    <mergeCell ref="H32:M32"/>
    <mergeCell ref="O22:O23"/>
    <mergeCell ref="P22:P23"/>
    <mergeCell ref="Q22:Q23"/>
    <mergeCell ref="R22:R23"/>
    <mergeCell ref="S22:S27"/>
    <mergeCell ref="M22:M27"/>
    <mergeCell ref="J34:J36"/>
    <mergeCell ref="F26:F27"/>
    <mergeCell ref="A28:B28"/>
    <mergeCell ref="C28:D28"/>
    <mergeCell ref="I28:L28"/>
    <mergeCell ref="O28:R28"/>
    <mergeCell ref="A31:B36"/>
    <mergeCell ref="C31:E32"/>
    <mergeCell ref="F31:G35"/>
    <mergeCell ref="H31:S31"/>
    <mergeCell ref="Q34:Q36"/>
    <mergeCell ref="N32:S32"/>
    <mergeCell ref="C33:C36"/>
    <mergeCell ref="D33:D36"/>
    <mergeCell ref="E33:E36"/>
    <mergeCell ref="H33:H36"/>
    <mergeCell ref="I33:M33"/>
    <mergeCell ref="N33:N36"/>
    <mergeCell ref="O33:S33"/>
    <mergeCell ref="I34:I36"/>
    <mergeCell ref="S34:S36"/>
    <mergeCell ref="A37:B37"/>
    <mergeCell ref="A38:B39"/>
    <mergeCell ref="C38:C39"/>
    <mergeCell ref="D38:D39"/>
    <mergeCell ref="E38:E39"/>
    <mergeCell ref="F38:F39"/>
    <mergeCell ref="G38:G39"/>
    <mergeCell ref="H38:H39"/>
    <mergeCell ref="K34:K36"/>
    <mergeCell ref="J38:J39"/>
    <mergeCell ref="K38:K39"/>
    <mergeCell ref="L38:L39"/>
    <mergeCell ref="M38:M43"/>
    <mergeCell ref="N38:N39"/>
    <mergeCell ref="R34:R36"/>
    <mergeCell ref="L34:L36"/>
    <mergeCell ref="M34:M36"/>
    <mergeCell ref="O34:O36"/>
    <mergeCell ref="P34:P36"/>
    <mergeCell ref="O38:O39"/>
    <mergeCell ref="P38:P39"/>
    <mergeCell ref="Q38:Q39"/>
    <mergeCell ref="R38:R39"/>
    <mergeCell ref="S38:S43"/>
    <mergeCell ref="A40:A41"/>
    <mergeCell ref="C40:C41"/>
    <mergeCell ref="A42:A43"/>
    <mergeCell ref="C42:C43"/>
    <mergeCell ref="I38:I39"/>
    <mergeCell ref="A44:B44"/>
    <mergeCell ref="I44:L44"/>
    <mergeCell ref="O44:R44"/>
    <mergeCell ref="C47:E47"/>
    <mergeCell ref="H47:J47"/>
    <mergeCell ref="C48:E48"/>
    <mergeCell ref="H48:J48"/>
    <mergeCell ref="C50:E50"/>
    <mergeCell ref="H50:J50"/>
    <mergeCell ref="C51:E51"/>
    <mergeCell ref="H51:J51"/>
    <mergeCell ref="C53:E53"/>
    <mergeCell ref="H53:J53"/>
    <mergeCell ref="L53:M53"/>
    <mergeCell ref="C54:E54"/>
    <mergeCell ref="H54:J54"/>
    <mergeCell ref="L54:M54"/>
    <mergeCell ref="C56:E56"/>
    <mergeCell ref="H56:J56"/>
    <mergeCell ref="L56:M56"/>
    <mergeCell ref="C57:E57"/>
    <mergeCell ref="H57:J57"/>
    <mergeCell ref="L57:M57"/>
    <mergeCell ref="A60:B64"/>
    <mergeCell ref="C60:C64"/>
    <mergeCell ref="D60:D64"/>
    <mergeCell ref="E60:E64"/>
    <mergeCell ref="F60:G63"/>
    <mergeCell ref="H60:S60"/>
    <mergeCell ref="H61:M61"/>
    <mergeCell ref="N61:S61"/>
    <mergeCell ref="H62:H64"/>
    <mergeCell ref="I62:M62"/>
    <mergeCell ref="N62:N64"/>
    <mergeCell ref="O62:S62"/>
    <mergeCell ref="I63:I64"/>
    <mergeCell ref="J63:J64"/>
    <mergeCell ref="K63:K64"/>
    <mergeCell ref="L63:L64"/>
    <mergeCell ref="M63:M64"/>
    <mergeCell ref="O63:O64"/>
    <mergeCell ref="P63:P64"/>
    <mergeCell ref="Q63:Q64"/>
    <mergeCell ref="R63:R64"/>
    <mergeCell ref="S63:S64"/>
    <mergeCell ref="A65:B65"/>
    <mergeCell ref="A66:A67"/>
    <mergeCell ref="C66:C69"/>
    <mergeCell ref="D66:D67"/>
    <mergeCell ref="E66:E67"/>
    <mergeCell ref="M66:N85"/>
    <mergeCell ref="S66:S85"/>
    <mergeCell ref="A68:A69"/>
    <mergeCell ref="D68:D69"/>
    <mergeCell ref="E68:E69"/>
    <mergeCell ref="A70:A71"/>
    <mergeCell ref="C70:C73"/>
    <mergeCell ref="D70:D71"/>
    <mergeCell ref="E70:E71"/>
    <mergeCell ref="A72:A73"/>
    <mergeCell ref="D72:D73"/>
    <mergeCell ref="E72:E73"/>
    <mergeCell ref="D80:D81"/>
    <mergeCell ref="E80:E81"/>
    <mergeCell ref="A74:A75"/>
    <mergeCell ref="C74:C77"/>
    <mergeCell ref="D74:D75"/>
    <mergeCell ref="E74:E75"/>
    <mergeCell ref="A76:A77"/>
    <mergeCell ref="D76:D77"/>
    <mergeCell ref="E76:E77"/>
    <mergeCell ref="D82:D83"/>
    <mergeCell ref="E82:E83"/>
    <mergeCell ref="A84:A85"/>
    <mergeCell ref="D84:D85"/>
    <mergeCell ref="E84:E85"/>
    <mergeCell ref="A78:A79"/>
    <mergeCell ref="C78:C81"/>
    <mergeCell ref="D78:D79"/>
    <mergeCell ref="E78:E79"/>
    <mergeCell ref="A80:A81"/>
    <mergeCell ref="A90:A91"/>
    <mergeCell ref="C90:C93"/>
    <mergeCell ref="A92:A93"/>
    <mergeCell ref="A94:A95"/>
    <mergeCell ref="C94:C97"/>
    <mergeCell ref="A82:A83"/>
    <mergeCell ref="C82:C85"/>
    <mergeCell ref="M98:N113"/>
    <mergeCell ref="E104:E105"/>
    <mergeCell ref="A106:A107"/>
    <mergeCell ref="C106:C109"/>
    <mergeCell ref="D106:D107"/>
    <mergeCell ref="A86:A87"/>
    <mergeCell ref="C86:C89"/>
    <mergeCell ref="D86:F97"/>
    <mergeCell ref="H86:S97"/>
    <mergeCell ref="A88:A89"/>
    <mergeCell ref="D104:D105"/>
    <mergeCell ref="A96:A97"/>
    <mergeCell ref="A98:A99"/>
    <mergeCell ref="C98:C101"/>
    <mergeCell ref="D98:D99"/>
    <mergeCell ref="E98:E99"/>
    <mergeCell ref="D112:D113"/>
    <mergeCell ref="S98:S113"/>
    <mergeCell ref="A100:A101"/>
    <mergeCell ref="D100:D101"/>
    <mergeCell ref="E100:E101"/>
    <mergeCell ref="A102:A103"/>
    <mergeCell ref="C102:C105"/>
    <mergeCell ref="D102:D103"/>
    <mergeCell ref="E102:E103"/>
    <mergeCell ref="A104:A105"/>
    <mergeCell ref="E112:E113"/>
    <mergeCell ref="E106:E107"/>
    <mergeCell ref="A108:A109"/>
    <mergeCell ref="D108:D109"/>
    <mergeCell ref="E108:E109"/>
    <mergeCell ref="A110:A111"/>
    <mergeCell ref="C110:C113"/>
    <mergeCell ref="D110:D111"/>
    <mergeCell ref="E110:E111"/>
    <mergeCell ref="A112:A113"/>
  </mergeCells>
  <conditionalFormatting sqref="K8">
    <cfRule type="expression" priority="17" dxfId="2" stopIfTrue="1">
      <formula>IF($K$8="-",1,0)</formula>
    </cfRule>
  </conditionalFormatting>
  <conditionalFormatting sqref="C53:E53">
    <cfRule type="expression" priority="16" dxfId="2" stopIfTrue="1">
      <formula>IF($C$53="",1,0)</formula>
    </cfRule>
  </conditionalFormatting>
  <conditionalFormatting sqref="C56:E56">
    <cfRule type="expression" priority="15" dxfId="2" stopIfTrue="1">
      <formula>IF($C$56="",1,0)</formula>
    </cfRule>
  </conditionalFormatting>
  <conditionalFormatting sqref="H47:J47">
    <cfRule type="expression" priority="14" dxfId="2" stopIfTrue="1">
      <formula>IF($H$47="",1,0)</formula>
    </cfRule>
  </conditionalFormatting>
  <conditionalFormatting sqref="H50:J50">
    <cfRule type="expression" priority="13" dxfId="2" stopIfTrue="1">
      <formula>IF($H$50="",1,0)</formula>
    </cfRule>
  </conditionalFormatting>
  <conditionalFormatting sqref="H56:J56">
    <cfRule type="expression" priority="12" dxfId="2" stopIfTrue="1">
      <formula>IF($H$56="",1,0)</formula>
    </cfRule>
  </conditionalFormatting>
  <conditionalFormatting sqref="L53:M53">
    <cfRule type="expression" priority="11" dxfId="2" stopIfTrue="1">
      <formula>IF($L$53="",1,0)</formula>
    </cfRule>
  </conditionalFormatting>
  <conditionalFormatting sqref="L56:M56">
    <cfRule type="expression" priority="10" dxfId="2" stopIfTrue="1">
      <formula>IF($L$56="",1,0)</formula>
    </cfRule>
  </conditionalFormatting>
  <conditionalFormatting sqref="E13">
    <cfRule type="expression" priority="9" dxfId="2" stopIfTrue="1">
      <formula>IF($E$13="",1,0)</formula>
    </cfRule>
  </conditionalFormatting>
  <conditionalFormatting sqref="D8">
    <cfRule type="expression" priority="8" dxfId="2" stopIfTrue="1">
      <formula>IF($D$8="",1,0)</formula>
    </cfRule>
  </conditionalFormatting>
  <conditionalFormatting sqref="E22:E23">
    <cfRule type="expression" priority="7" dxfId="0" stopIfTrue="1">
      <formula>$C$22&lt;$E$22</formula>
    </cfRule>
  </conditionalFormatting>
  <conditionalFormatting sqref="E24:E25">
    <cfRule type="expression" priority="6" dxfId="0" stopIfTrue="1">
      <formula>"($E$27+$E$28)&gt;$C$27"</formula>
    </cfRule>
  </conditionalFormatting>
  <conditionalFormatting sqref="O66:R85 O98:R113">
    <cfRule type="expression" priority="5" dxfId="0">
      <formula>IF(I66&gt;0,O66=0)</formula>
    </cfRule>
  </conditionalFormatting>
  <conditionalFormatting sqref="I66:L85 I98:L113">
    <cfRule type="expression" priority="4" dxfId="0">
      <formula>IF(I66=0,O66&gt;0)</formula>
    </cfRule>
  </conditionalFormatting>
  <conditionalFormatting sqref="J8">
    <cfRule type="expression" priority="3" dxfId="2" stopIfTrue="1">
      <formula>IF($J$8="-",1,0)</formula>
    </cfRule>
  </conditionalFormatting>
  <conditionalFormatting sqref="C24:D25">
    <cfRule type="expression" priority="2" dxfId="0" stopIfTrue="1">
      <formula>"($E$27+$E$28)&gt;$C$27"</formula>
    </cfRule>
  </conditionalFormatting>
  <conditionalFormatting sqref="C26:D27">
    <cfRule type="expression" priority="1" dxfId="0" stopIfTrue="1">
      <formula>"($E$27+$E$28)&gt;$C$27"</formula>
    </cfRule>
  </conditionalFormatting>
  <dataValidations count="2">
    <dataValidation type="list" allowBlank="1" showInputMessage="1" showErrorMessage="1" sqref="K8">
      <formula1>год</formula1>
    </dataValidation>
    <dataValidation type="list" allowBlank="1" showInputMessage="1" showErrorMessage="1" sqref="J8">
      <formula1>период</formula1>
    </dataValidation>
  </dataValidations>
  <printOptions horizontalCentered="1" verticalCentered="1"/>
  <pageMargins left="0.3937007874015748" right="0.3937007874015748" top="0.11811023622047245" bottom="0.11811023622047245" header="0.3937007874015748" footer="0.31496062992125984"/>
  <pageSetup horizontalDpi="600" verticalDpi="600" orientation="landscape" paperSize="9" scale="76" r:id="rId1"/>
  <headerFooter>
    <oddFooter>&amp;R&amp;"Times New Roman,обычный"&amp;9Страница &amp;P из &amp;N  Дата печати:  &amp;D</oddFooter>
  </headerFooter>
  <rowBreaks count="1" manualBreakCount="1">
    <brk id="5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Otd2pc9</cp:lastModifiedBy>
  <cp:lastPrinted>2020-01-14T12:36:26Z</cp:lastPrinted>
  <dcterms:created xsi:type="dcterms:W3CDTF">1996-10-08T23:32:33Z</dcterms:created>
  <dcterms:modified xsi:type="dcterms:W3CDTF">2020-06-30T06:55:30Z</dcterms:modified>
  <cp:category/>
  <cp:version/>
  <cp:contentType/>
  <cp:contentStatus/>
</cp:coreProperties>
</file>